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xr:revisionPtr revIDLastSave="0" documentId="11_676F1896A610CFBC72EF56D1E9683844D4A6078E" xr6:coauthVersionLast="37" xr6:coauthVersionMax="37" xr10:uidLastSave="{00000000-0000-0000-0000-000000000000}"/>
  <bookViews>
    <workbookView xWindow="0" yWindow="0" windowWidth="20490" windowHeight="7905" activeTab="2" xr2:uid="{00000000-000D-0000-FFFF-FFFF00000000}"/>
  </bookViews>
  <sheets>
    <sheet name="LAUANTAI" sheetId="1" r:id="rId1"/>
    <sheet name="ERITTELY 5.1" sheetId="3" r:id="rId2"/>
    <sheet name="SUNNUNTAI" sheetId="2" r:id="rId3"/>
    <sheet name="ERITTELY 6.1" sheetId="4" r:id="rId4"/>
  </sheets>
  <definedNames>
    <definedName name="N">Taulukko71424[#All]</definedName>
    <definedName name="SARJA">Taulukko71424[#All]</definedName>
  </definedNames>
  <calcPr calcId="17902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2" l="1"/>
  <c r="G6" i="4"/>
  <c r="G7" i="4"/>
  <c r="E34" i="4"/>
  <c r="F34" i="4"/>
  <c r="G34" i="4"/>
  <c r="G17" i="4"/>
  <c r="G19" i="4"/>
  <c r="G21" i="4"/>
  <c r="G18" i="4"/>
  <c r="G20" i="4"/>
  <c r="G22" i="4"/>
  <c r="G10" i="4"/>
  <c r="G11" i="4"/>
  <c r="G12" i="4"/>
  <c r="G13" i="4"/>
  <c r="G14" i="4"/>
  <c r="J17" i="2"/>
  <c r="J19" i="2"/>
  <c r="J18" i="2"/>
  <c r="J20" i="2"/>
  <c r="J21" i="2"/>
  <c r="J22" i="2"/>
  <c r="J6" i="2"/>
  <c r="J7" i="2"/>
  <c r="J11" i="2"/>
  <c r="J12" i="2"/>
  <c r="J14" i="2"/>
  <c r="J10" i="2"/>
  <c r="J13" i="2"/>
  <c r="C34" i="4"/>
  <c r="D34" i="4"/>
  <c r="B34" i="4"/>
  <c r="C30" i="4"/>
  <c r="D30" i="4"/>
  <c r="E30" i="4"/>
  <c r="F30" i="4"/>
  <c r="C29" i="4"/>
  <c r="D29" i="4"/>
  <c r="E29" i="4"/>
  <c r="F29" i="4"/>
  <c r="C31" i="4"/>
  <c r="D31" i="4"/>
  <c r="E31" i="4"/>
  <c r="F31" i="4"/>
  <c r="C28" i="4"/>
  <c r="D28" i="4"/>
  <c r="E28" i="4"/>
  <c r="F28" i="4"/>
  <c r="D11" i="4"/>
  <c r="D13" i="4"/>
  <c r="D12" i="4"/>
  <c r="D14" i="4"/>
  <c r="D10" i="4"/>
  <c r="D7" i="4"/>
  <c r="D6" i="4"/>
  <c r="D17" i="4"/>
  <c r="D19" i="4"/>
  <c r="D21" i="4"/>
  <c r="D18" i="4"/>
  <c r="D20" i="4"/>
  <c r="D22" i="4"/>
  <c r="E25" i="4"/>
  <c r="G25" i="4"/>
  <c r="G30" i="2"/>
  <c r="J30" i="2"/>
  <c r="L30" i="2"/>
  <c r="G29" i="2"/>
  <c r="G28" i="2"/>
  <c r="G31" i="2"/>
  <c r="J29" i="2"/>
  <c r="J28" i="2"/>
  <c r="J31" i="2"/>
  <c r="G28" i="4"/>
  <c r="G31" i="4"/>
  <c r="G29" i="4"/>
  <c r="G30" i="4"/>
  <c r="L31" i="2"/>
  <c r="O34" i="4"/>
  <c r="O29" i="4"/>
  <c r="O31" i="4"/>
  <c r="O30" i="4"/>
  <c r="O28" i="4"/>
  <c r="O25" i="4"/>
  <c r="O13" i="4"/>
  <c r="O14" i="4"/>
  <c r="O12" i="4"/>
  <c r="O10" i="4"/>
  <c r="O11" i="4"/>
  <c r="O6" i="4"/>
  <c r="O7" i="4"/>
  <c r="O19" i="4"/>
  <c r="O21" i="4"/>
  <c r="O22" i="4"/>
  <c r="O20" i="4"/>
  <c r="O17" i="4"/>
  <c r="O18" i="4"/>
  <c r="J34" i="2"/>
  <c r="N35" i="3"/>
  <c r="N28" i="3"/>
  <c r="N31" i="3"/>
  <c r="N32" i="3"/>
  <c r="N29" i="3"/>
  <c r="N30" i="3"/>
  <c r="N24" i="3"/>
  <c r="N25" i="3"/>
  <c r="N18" i="3"/>
  <c r="N17" i="3"/>
  <c r="N20" i="3"/>
  <c r="N19" i="3"/>
  <c r="N21" i="3"/>
  <c r="N10" i="3"/>
  <c r="N11" i="3"/>
  <c r="N13" i="3"/>
  <c r="N14" i="3"/>
  <c r="N12" i="3"/>
  <c r="N6" i="3"/>
  <c r="N7" i="3"/>
  <c r="G35" i="3"/>
  <c r="G28" i="3"/>
  <c r="G31" i="3"/>
  <c r="G29" i="3"/>
  <c r="G30" i="3"/>
  <c r="G32" i="3"/>
  <c r="G24" i="3"/>
  <c r="G25" i="3"/>
  <c r="G10" i="3"/>
  <c r="G12" i="3"/>
  <c r="G11" i="3"/>
  <c r="G13" i="3"/>
  <c r="G14" i="3"/>
  <c r="G6" i="3"/>
  <c r="G7" i="3"/>
  <c r="G17" i="3"/>
  <c r="G19" i="3"/>
  <c r="G18" i="3"/>
  <c r="G20" i="3"/>
  <c r="G21" i="3"/>
  <c r="G29" i="1"/>
  <c r="J29" i="1"/>
  <c r="G31" i="1"/>
  <c r="J31" i="1"/>
  <c r="G6" i="1"/>
  <c r="J6" i="1"/>
  <c r="L29" i="2"/>
  <c r="G25" i="2"/>
  <c r="L25" i="2"/>
  <c r="L28" i="2"/>
  <c r="G6" i="2"/>
  <c r="G7" i="2"/>
  <c r="J7" i="1"/>
  <c r="J35" i="1"/>
  <c r="J17" i="1"/>
  <c r="J18" i="1"/>
  <c r="J20" i="1"/>
  <c r="J19" i="1"/>
  <c r="J21" i="1"/>
  <c r="J10" i="1"/>
  <c r="J12" i="1"/>
  <c r="J11" i="1"/>
  <c r="J13" i="1"/>
  <c r="J14" i="1"/>
  <c r="J24" i="1"/>
  <c r="J25" i="1"/>
  <c r="J32" i="1"/>
  <c r="J28" i="1"/>
  <c r="J30" i="1"/>
  <c r="G34" i="2"/>
  <c r="G19" i="2"/>
  <c r="G21" i="2"/>
  <c r="G22" i="2"/>
  <c r="G20" i="2"/>
  <c r="G17" i="2"/>
  <c r="G18" i="2"/>
  <c r="G13" i="2"/>
  <c r="L13" i="2"/>
  <c r="G10" i="2"/>
  <c r="L10" i="2"/>
  <c r="G11" i="2"/>
  <c r="G14" i="2"/>
  <c r="G12" i="2"/>
  <c r="G28" i="1"/>
  <c r="L28" i="1"/>
  <c r="G30" i="1"/>
  <c r="G32" i="1"/>
  <c r="G7" i="1"/>
  <c r="L7" i="1"/>
  <c r="G35" i="1"/>
  <c r="L35" i="1"/>
  <c r="G17" i="1"/>
  <c r="L17" i="1"/>
  <c r="G18" i="1"/>
  <c r="L18" i="1"/>
  <c r="G20" i="1"/>
  <c r="G19" i="1"/>
  <c r="L19" i="1"/>
  <c r="G21" i="1"/>
  <c r="L21" i="1"/>
  <c r="G24" i="1"/>
  <c r="L24" i="1"/>
  <c r="G10" i="1"/>
  <c r="G11" i="1"/>
  <c r="L11" i="1"/>
  <c r="G13" i="1"/>
  <c r="L13" i="1"/>
  <c r="G12" i="1"/>
  <c r="G14" i="1"/>
  <c r="G25" i="1"/>
  <c r="L25" i="1"/>
  <c r="L34" i="2"/>
  <c r="L6" i="2"/>
  <c r="L7" i="2"/>
  <c r="L11" i="2"/>
  <c r="L12" i="2"/>
  <c r="L19" i="2"/>
  <c r="L14" i="2"/>
  <c r="L22" i="2"/>
  <c r="L17" i="2"/>
  <c r="L18" i="2"/>
  <c r="L20" i="2"/>
  <c r="L21" i="2"/>
  <c r="L6" i="1"/>
  <c r="L29" i="1"/>
  <c r="L20" i="1"/>
  <c r="L30" i="1"/>
  <c r="L12" i="1"/>
  <c r="L32" i="1"/>
  <c r="L31" i="1"/>
  <c r="L14" i="1"/>
  <c r="L10" i="1"/>
</calcChain>
</file>

<file path=xl/sharedStrings.xml><?xml version="1.0" encoding="utf-8"?>
<sst xmlns="http://schemas.openxmlformats.org/spreadsheetml/2006/main" count="641" uniqueCount="60">
  <si>
    <t>Pöysti Tapani</t>
  </si>
  <si>
    <t>Y60</t>
  </si>
  <si>
    <t>Hannula Kari</t>
  </si>
  <si>
    <t>Hakamäki Jukka</t>
  </si>
  <si>
    <t>Martin Seppo</t>
  </si>
  <si>
    <t>Lähdekorpi Timo</t>
  </si>
  <si>
    <t>H</t>
  </si>
  <si>
    <t>N</t>
  </si>
  <si>
    <t>Ahola Osmo</t>
  </si>
  <si>
    <t>Jetsonen Markku</t>
  </si>
  <si>
    <t>M50</t>
  </si>
  <si>
    <t>Koskinen Ville</t>
  </si>
  <si>
    <t>Vuorimaa Aaro</t>
  </si>
  <si>
    <t>Annala Toni</t>
  </si>
  <si>
    <t>Ketola Mikko</t>
  </si>
  <si>
    <t>Hakala Mikko</t>
  </si>
  <si>
    <t>M20</t>
  </si>
  <si>
    <t>Homberg Krister</t>
  </si>
  <si>
    <t>Kastepohja Markus</t>
  </si>
  <si>
    <t>Koskinen Juha</t>
  </si>
  <si>
    <t>Hyvärinen Niklas</t>
  </si>
  <si>
    <t>Lähdekorpi Heikki</t>
  </si>
  <si>
    <t>Hulkkonen Topi</t>
  </si>
  <si>
    <t>M</t>
  </si>
  <si>
    <t>Y70</t>
  </si>
  <si>
    <t>Nummi Lasse</t>
  </si>
  <si>
    <t>SARJA</t>
  </si>
  <si>
    <t>NIMI</t>
  </si>
  <si>
    <t>SEURA</t>
  </si>
  <si>
    <t>SJ</t>
  </si>
  <si>
    <t>YHT</t>
  </si>
  <si>
    <t>SA</t>
  </si>
  <si>
    <t>KoE</t>
  </si>
  <si>
    <t>TUA</t>
  </si>
  <si>
    <t>TSA</t>
  </si>
  <si>
    <t>KAMS</t>
  </si>
  <si>
    <t>LSA</t>
  </si>
  <si>
    <t>Jja</t>
  </si>
  <si>
    <t>K64</t>
  </si>
  <si>
    <t>RS</t>
  </si>
  <si>
    <t>HlAS</t>
  </si>
  <si>
    <t>ESA</t>
  </si>
  <si>
    <t>SJ2</t>
  </si>
  <si>
    <t xml:space="preserve"> </t>
  </si>
  <si>
    <t xml:space="preserve">YHT </t>
  </si>
  <si>
    <t xml:space="preserve">  </t>
  </si>
  <si>
    <t>SATAKUNNAN AMPUJIEN RIISTAMAALIN TALVIKISAT 5-6.1.2019</t>
  </si>
  <si>
    <t>LAUANTAI 5.1.2019</t>
  </si>
  <si>
    <t>Lopputulos</t>
  </si>
  <si>
    <t>Karisjoki Marika</t>
  </si>
  <si>
    <t>SUNNUNTAI 6.1.2019</t>
  </si>
  <si>
    <t>EM-NÄYTTÖKILPAILU</t>
  </si>
  <si>
    <t>Heikkilä  Ida</t>
  </si>
  <si>
    <t>Heikkilä Ida</t>
  </si>
  <si>
    <t>KeuSa</t>
  </si>
  <si>
    <t>Normaalijuoksut</t>
  </si>
  <si>
    <t>Sekajuoksut</t>
  </si>
  <si>
    <t>Kohijoki Ossi</t>
  </si>
  <si>
    <t>PHA</t>
  </si>
  <si>
    <t>Heikkiklä 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</si>
</sst>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4"/>
      <color theme="1"/>
      <name val="Comic Sans MS"/>
      <family val="4"/>
    </font>
    <font>
      <b/>
      <i/>
      <sz val="11"/>
      <color theme="1"/>
      <name val="Comic Sans MS"/>
      <family val="4"/>
    </font>
    <font>
      <b/>
      <i/>
      <sz val="8"/>
      <color theme="1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6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2" xfId="0" applyFont="1" applyFill="1" applyBorder="1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0" xfId="0" applyNumberForma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1">
    <cellStyle name="Normaali" xfId="0" builtinId="0"/>
  </cellStyles>
  <dxfs count="286">
    <dxf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theme="4"/>
        </top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theme="4"/>
        </top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border outline="0">
        <top style="thin">
          <color theme="4"/>
        </top>
      </border>
    </dxf>
    <dxf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theme="4"/>
        </top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27:L32" totalsRowShown="0">
  <autoFilter ref="A27:L32" xr:uid="{00000000-0009-0000-0100-000001000000}"/>
  <sortState ref="A28:L32">
    <sortCondition descending="1" ref="L27:L32"/>
  </sortState>
  <tableColumns count="12">
    <tableColumn id="1" xr3:uid="{00000000-0010-0000-0000-000001000000}" name="SARJA" dataDxfId="285"/>
    <tableColumn id="2" xr3:uid="{00000000-0010-0000-0000-000002000000}" name="NIMI"/>
    <tableColumn id="3" xr3:uid="{00000000-0010-0000-0000-000003000000}" name="SEURA" dataDxfId="284"/>
    <tableColumn id="4" xr3:uid="{00000000-0010-0000-0000-000004000000}" name=" "/>
    <tableColumn id="5" xr3:uid="{00000000-0010-0000-0000-000005000000}" name="H" dataDxfId="283"/>
    <tableColumn id="6" xr3:uid="{00000000-0010-0000-0000-000006000000}" name="N" dataDxfId="282"/>
    <tableColumn id="7" xr3:uid="{00000000-0010-0000-0000-000007000000}" name="YHT" dataDxfId="281">
      <calculatedColumnFormula>SUM(Taulukko1[[#This Row],[H]:[N]])</calculatedColumnFormula>
    </tableColumn>
    <tableColumn id="8" xr3:uid="{00000000-0010-0000-0000-000008000000}" name="SJ" dataDxfId="280"/>
    <tableColumn id="9" xr3:uid="{00000000-0010-0000-0000-000009000000}" name="SJ2" dataDxfId="279"/>
    <tableColumn id="10" xr3:uid="{00000000-0010-0000-0000-00000A000000}" name="YHT " dataDxfId="278">
      <calculatedColumnFormula>H28+I28</calculatedColumnFormula>
    </tableColumn>
    <tableColumn id="11" xr3:uid="{00000000-0010-0000-0000-00000B000000}" name="  " dataDxfId="277"/>
    <tableColumn id="12" xr3:uid="{00000000-0010-0000-0000-00000C000000}" name="Lopputulos" dataDxfId="276">
      <calculatedColumnFormula>G28+J28</calculatedColumnFormula>
    </tableColumn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9000000}" name="Taulukko16" displayName="Taulukko16" ref="A27:G32" totalsRowShown="0" headerRowDxfId="200" dataDxfId="199">
  <autoFilter ref="A27:G32" xr:uid="{00000000-0009-0000-0100-000010000000}"/>
  <sortState ref="A28:G32">
    <sortCondition descending="1" ref="G27:G32"/>
  </sortState>
  <tableColumns count="7">
    <tableColumn id="1" xr3:uid="{00000000-0010-0000-0900-000001000000}" name="SARJA" dataDxfId="198"/>
    <tableColumn id="2" xr3:uid="{00000000-0010-0000-0900-000002000000}" name="NIMI"/>
    <tableColumn id="3" xr3:uid="{00000000-0010-0000-0900-000003000000}" name="SEURA" dataDxfId="197"/>
    <tableColumn id="4" xr3:uid="{00000000-0010-0000-0900-000004000000}" name=" "/>
    <tableColumn id="5" xr3:uid="{00000000-0010-0000-0900-000005000000}" name="H" dataDxfId="196"/>
    <tableColumn id="6" xr3:uid="{00000000-0010-0000-0900-000006000000}" name="N" dataDxfId="195"/>
    <tableColumn id="7" xr3:uid="{00000000-0010-0000-0900-000007000000}" name="YHT" dataDxfId="194">
      <calculatedColumnFormula>E28+F28</calculatedColumnFormula>
    </tableColumn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A000000}" name="Taulukko17" displayName="Taulukko17" ref="A5:G7" totalsRowShown="0" headerRowDxfId="193" dataDxfId="192">
  <autoFilter ref="A5:G7" xr:uid="{00000000-0009-0000-0100-000011000000}"/>
  <tableColumns count="7">
    <tableColumn id="1" xr3:uid="{00000000-0010-0000-0A00-000001000000}" name="SARJA" dataDxfId="191"/>
    <tableColumn id="2" xr3:uid="{00000000-0010-0000-0A00-000002000000}" name="NIMI"/>
    <tableColumn id="3" xr3:uid="{00000000-0010-0000-0A00-000003000000}" name="SEURA" dataDxfId="190"/>
    <tableColumn id="4" xr3:uid="{00000000-0010-0000-0A00-000004000000}" name=" "/>
    <tableColumn id="5" xr3:uid="{00000000-0010-0000-0A00-000005000000}" name="H" dataDxfId="189"/>
    <tableColumn id="6" xr3:uid="{00000000-0010-0000-0A00-000006000000}" name="N" dataDxfId="188"/>
    <tableColumn id="7" xr3:uid="{00000000-0010-0000-0A00-000007000000}" name="YHT" dataDxfId="187">
      <calculatedColumnFormula>E6+F6</calculatedColumnFormula>
    </tableColumn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B000000}" name="Taulukko18" displayName="Taulukko18" ref="A34:G35" totalsRowShown="0" headerRowDxfId="186" dataDxfId="185" tableBorderDxfId="184">
  <autoFilter ref="A34:G35" xr:uid="{00000000-0009-0000-0100-000012000000}"/>
  <tableColumns count="7">
    <tableColumn id="1" xr3:uid="{00000000-0010-0000-0B00-000001000000}" name="SARJA" dataDxfId="183"/>
    <tableColumn id="2" xr3:uid="{00000000-0010-0000-0B00-000002000000}" name="NIMI"/>
    <tableColumn id="3" xr3:uid="{00000000-0010-0000-0B00-000003000000}" name="SEURA" dataDxfId="182"/>
    <tableColumn id="4" xr3:uid="{00000000-0010-0000-0B00-000004000000}" name=" "/>
    <tableColumn id="5" xr3:uid="{00000000-0010-0000-0B00-000005000000}" name="H" dataDxfId="181"/>
    <tableColumn id="6" xr3:uid="{00000000-0010-0000-0B00-000006000000}" name="N" dataDxfId="180"/>
    <tableColumn id="7" xr3:uid="{00000000-0010-0000-0B00-000007000000}" name="YHT" dataDxfId="179">
      <calculatedColumnFormula>E35+F35</calculatedColumnFormula>
    </tableColumn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0C000000}" name="Taulukko25" displayName="Taulukko25" ref="J5:N7" totalsRowShown="0" headerRowDxfId="178" dataDxfId="177">
  <autoFilter ref="J5:N7" xr:uid="{00000000-0009-0000-0100-000019000000}"/>
  <sortState ref="J6:N7">
    <sortCondition descending="1" ref="N5:N7"/>
  </sortState>
  <tableColumns count="5">
    <tableColumn id="1" xr3:uid="{00000000-0010-0000-0C00-000001000000}" name="SARJA" dataDxfId="176"/>
    <tableColumn id="2" xr3:uid="{00000000-0010-0000-0C00-000002000000}" name="NIMI"/>
    <tableColumn id="3" xr3:uid="{00000000-0010-0000-0C00-000003000000}" name="SJ" dataDxfId="175"/>
    <tableColumn id="4" xr3:uid="{00000000-0010-0000-0C00-000004000000}" name="SJ2" dataDxfId="174"/>
    <tableColumn id="5" xr3:uid="{00000000-0010-0000-0C00-000005000000}" name="YHT " dataDxfId="173">
      <calculatedColumnFormula>L6+M6</calculatedColumnFormula>
    </tableColumn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0D000000}" name="Taulukko26" displayName="Taulukko26" ref="J9:N14" totalsRowShown="0" headerRowDxfId="172">
  <autoFilter ref="J9:N14" xr:uid="{00000000-0009-0000-0100-00001A000000}"/>
  <sortState ref="J10:N14">
    <sortCondition descending="1" ref="N9:N14"/>
  </sortState>
  <tableColumns count="5">
    <tableColumn id="1" xr3:uid="{00000000-0010-0000-0D00-000001000000}" name="SARJA" dataDxfId="171"/>
    <tableColumn id="2" xr3:uid="{00000000-0010-0000-0D00-000002000000}" name="NIMI"/>
    <tableColumn id="3" xr3:uid="{00000000-0010-0000-0D00-000003000000}" name="SJ" dataDxfId="170"/>
    <tableColumn id="4" xr3:uid="{00000000-0010-0000-0D00-000004000000}" name="SJ2" dataDxfId="169"/>
    <tableColumn id="5" xr3:uid="{00000000-0010-0000-0D00-000005000000}" name="YHT " dataDxfId="168">
      <calculatedColumnFormula>L10+M10</calculatedColumnFormula>
    </tableColumn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0E000000}" name="Taulukko27" displayName="Taulukko27" ref="J16:N21" totalsRowShown="0" headerRowDxfId="167">
  <autoFilter ref="J16:N21" xr:uid="{00000000-0009-0000-0100-00001B000000}"/>
  <sortState ref="J17:N21">
    <sortCondition descending="1" ref="N16:N21"/>
  </sortState>
  <tableColumns count="5">
    <tableColumn id="1" xr3:uid="{00000000-0010-0000-0E00-000001000000}" name="SARJA" dataDxfId="166"/>
    <tableColumn id="2" xr3:uid="{00000000-0010-0000-0E00-000002000000}" name="NIMI"/>
    <tableColumn id="3" xr3:uid="{00000000-0010-0000-0E00-000003000000}" name="SJ" dataDxfId="165"/>
    <tableColumn id="4" xr3:uid="{00000000-0010-0000-0E00-000004000000}" name="SJ2" dataDxfId="164"/>
    <tableColumn id="5" xr3:uid="{00000000-0010-0000-0E00-000005000000}" name="YHT " dataDxfId="163">
      <calculatedColumnFormula>L17+M17</calculatedColumnFormula>
    </tableColumn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0F000000}" name="Taulukko28" displayName="Taulukko28" ref="J23:N25" totalsRowShown="0" headerRowDxfId="162" dataDxfId="161">
  <autoFilter ref="J23:N25" xr:uid="{00000000-0009-0000-0100-00001C000000}"/>
  <sortState ref="J24:N25">
    <sortCondition descending="1" ref="N23:N25"/>
  </sortState>
  <tableColumns count="5">
    <tableColumn id="1" xr3:uid="{00000000-0010-0000-0F00-000001000000}" name="SARJA" dataDxfId="160"/>
    <tableColumn id="2" xr3:uid="{00000000-0010-0000-0F00-000002000000}" name="NIMI"/>
    <tableColumn id="3" xr3:uid="{00000000-0010-0000-0F00-000003000000}" name="SJ" dataDxfId="159"/>
    <tableColumn id="4" xr3:uid="{00000000-0010-0000-0F00-000004000000}" name="SJ2" dataDxfId="158"/>
    <tableColumn id="5" xr3:uid="{00000000-0010-0000-0F00-000005000000}" name="YHT " dataDxfId="157">
      <calculatedColumnFormula>L24+M24</calculatedColumnFormula>
    </tableColumn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0000000}" name="Taulukko29" displayName="Taulukko29" ref="J27:N32" totalsRowShown="0" headerRowDxfId="156">
  <autoFilter ref="J27:N32" xr:uid="{00000000-0009-0000-0100-00001D000000}"/>
  <sortState ref="J28:N32">
    <sortCondition descending="1" ref="N27:N32"/>
  </sortState>
  <tableColumns count="5">
    <tableColumn id="1" xr3:uid="{00000000-0010-0000-1000-000001000000}" name="SARJA" dataDxfId="155"/>
    <tableColumn id="2" xr3:uid="{00000000-0010-0000-1000-000002000000}" name="NIMI"/>
    <tableColumn id="3" xr3:uid="{00000000-0010-0000-1000-000003000000}" name="SJ" dataDxfId="154"/>
    <tableColumn id="4" xr3:uid="{00000000-0010-0000-1000-000004000000}" name="SJ2" dataDxfId="153"/>
    <tableColumn id="5" xr3:uid="{00000000-0010-0000-1000-000005000000}" name="YHT " dataDxfId="152">
      <calculatedColumnFormula>L28+M28</calculatedColumnFormula>
    </tableColumn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1000000}" name="Taulukko30" displayName="Taulukko30" ref="J34:N35" totalsRowShown="0" headerRowDxfId="151" dataDxfId="150">
  <autoFilter ref="J34:N35" xr:uid="{00000000-0009-0000-0100-00001E000000}"/>
  <tableColumns count="5">
    <tableColumn id="1" xr3:uid="{00000000-0010-0000-1100-000001000000}" name="SARJA" dataDxfId="149"/>
    <tableColumn id="2" xr3:uid="{00000000-0010-0000-1100-000002000000}" name="NIMI"/>
    <tableColumn id="3" xr3:uid="{00000000-0010-0000-1100-000003000000}" name="SJ" dataDxfId="148"/>
    <tableColumn id="4" xr3:uid="{00000000-0010-0000-1100-000004000000}" name="SJ2" dataDxfId="147"/>
    <tableColumn id="5" xr3:uid="{00000000-0010-0000-1100-000005000000}" name="YHT " dataDxfId="146">
      <calculatedColumnFormula>L35+M35</calculatedColumnFormula>
    </tableColumn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12000000}" name="Taulukko19" displayName="Taulukko19" ref="A27:L31" totalsRowShown="0">
  <autoFilter ref="A27:L31" xr:uid="{00000000-0009-0000-0100-000008000000}"/>
  <sortState ref="A28:L31">
    <sortCondition descending="1" ref="L27:L31"/>
  </sortState>
  <tableColumns count="12">
    <tableColumn id="1" xr3:uid="{00000000-0010-0000-1200-000001000000}" name="SARJA" dataDxfId="145"/>
    <tableColumn id="2" xr3:uid="{00000000-0010-0000-1200-000002000000}" name="NIMI"/>
    <tableColumn id="3" xr3:uid="{00000000-0010-0000-1200-000003000000}" name="SEURA" dataDxfId="144"/>
    <tableColumn id="4" xr3:uid="{00000000-0010-0000-1200-000004000000}" name=" "/>
    <tableColumn id="5" xr3:uid="{00000000-0010-0000-1200-000005000000}" name="H" dataDxfId="143"/>
    <tableColumn id="6" xr3:uid="{00000000-0010-0000-1200-000006000000}" name="N" dataDxfId="142"/>
    <tableColumn id="7" xr3:uid="{00000000-0010-0000-1200-000007000000}" name="YHT" dataDxfId="141">
      <calculatedColumnFormula>SUM(Taulukko19[[#This Row],[H]]+Taulukko19[[#This Row],[N]])</calculatedColumnFormula>
    </tableColumn>
    <tableColumn id="8" xr3:uid="{00000000-0010-0000-1200-000008000000}" name="SJ" dataDxfId="140"/>
    <tableColumn id="9" xr3:uid="{00000000-0010-0000-1200-000009000000}" name="SJ2" dataDxfId="139"/>
    <tableColumn id="10" xr3:uid="{00000000-0010-0000-1200-00000A000000}" name="YHT " dataDxfId="138">
      <calculatedColumnFormula>H28+I28</calculatedColumnFormula>
    </tableColumn>
    <tableColumn id="11" xr3:uid="{00000000-0010-0000-1200-00000B000000}" name="  " dataDxfId="137"/>
    <tableColumn id="12" xr3:uid="{00000000-0010-0000-1200-00000C000000}" name="Lopputulos" dataDxfId="136">
      <calculatedColumnFormula>G28+J28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ulukko3" displayName="Taulukko3" ref="A23:L25" totalsRowShown="0">
  <autoFilter ref="A23:L25" xr:uid="{00000000-0009-0000-0100-000003000000}"/>
  <sortState ref="A2:L3">
    <sortCondition descending="1" ref="G12:G14"/>
  </sortState>
  <tableColumns count="12">
    <tableColumn id="1" xr3:uid="{00000000-0010-0000-0100-000001000000}" name="SARJA" dataDxfId="275"/>
    <tableColumn id="2" xr3:uid="{00000000-0010-0000-0100-000002000000}" name="NIMI"/>
    <tableColumn id="3" xr3:uid="{00000000-0010-0000-0100-000003000000}" name="SEURA" dataDxfId="274"/>
    <tableColumn id="4" xr3:uid="{00000000-0010-0000-0100-000004000000}" name=" "/>
    <tableColumn id="5" xr3:uid="{00000000-0010-0000-0100-000005000000}" name="H" dataDxfId="273"/>
    <tableColumn id="6" xr3:uid="{00000000-0010-0000-0100-000006000000}" name="N" dataDxfId="272"/>
    <tableColumn id="7" xr3:uid="{00000000-0010-0000-0100-000007000000}" name="YHT" dataDxfId="271">
      <calculatedColumnFormula>SUM(Taulukko3[[#This Row],[H]:[N]])</calculatedColumnFormula>
    </tableColumn>
    <tableColumn id="8" xr3:uid="{00000000-0010-0000-0100-000008000000}" name="SJ" dataDxfId="270">
      <calculatedColumnFormula>SUM(P14)</calculatedColumnFormula>
    </tableColumn>
    <tableColumn id="9" xr3:uid="{00000000-0010-0000-0100-000009000000}" name="SJ2" dataDxfId="269"/>
    <tableColumn id="10" xr3:uid="{00000000-0010-0000-0100-00000A000000}" name="YHT " dataDxfId="268">
      <calculatedColumnFormula>H24+I24</calculatedColumnFormula>
    </tableColumn>
    <tableColumn id="11" xr3:uid="{00000000-0010-0000-0100-00000B000000}" name="  " dataDxfId="267"/>
    <tableColumn id="12" xr3:uid="{00000000-0010-0000-0100-00000C000000}" name="Lopputulos" dataDxfId="266">
      <calculatedColumnFormula>G24+J24</calculatedColumnFormula>
    </tableColumn>
  </tableColumns>
  <tableStyleInfo name="TableStyleLight9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13000000}" name="Taulukko411" displayName="Taulukko411" ref="A9:L14" totalsRowShown="0">
  <autoFilter ref="A9:L14" xr:uid="{00000000-0009-0000-0100-00000A000000}"/>
  <sortState ref="A10:L14">
    <sortCondition descending="1" ref="L9:L14"/>
  </sortState>
  <tableColumns count="12">
    <tableColumn id="1" xr3:uid="{00000000-0010-0000-1300-000001000000}" name="SARJA" dataDxfId="135"/>
    <tableColumn id="2" xr3:uid="{00000000-0010-0000-1300-000002000000}" name="NIMI"/>
    <tableColumn id="3" xr3:uid="{00000000-0010-0000-1300-000003000000}" name="SEURA" dataDxfId="134"/>
    <tableColumn id="4" xr3:uid="{00000000-0010-0000-1300-000004000000}" name=" "/>
    <tableColumn id="5" xr3:uid="{00000000-0010-0000-1300-000005000000}" name="H" dataDxfId="133"/>
    <tableColumn id="6" xr3:uid="{00000000-0010-0000-1300-000006000000}" name="N" dataDxfId="132"/>
    <tableColumn id="7" xr3:uid="{00000000-0010-0000-1300-000007000000}" name="YHT" dataDxfId="131">
      <calculatedColumnFormula>SUM(Taulukko411[[#This Row],[H]:[N]])</calculatedColumnFormula>
    </tableColumn>
    <tableColumn id="8" xr3:uid="{00000000-0010-0000-1300-000008000000}" name="SJ" dataDxfId="130"/>
    <tableColumn id="9" xr3:uid="{00000000-0010-0000-1300-000009000000}" name="SJ2" dataDxfId="129"/>
    <tableColumn id="10" xr3:uid="{00000000-0010-0000-1300-00000A000000}" name="YHT " dataDxfId="128">
      <calculatedColumnFormula>Taulukko411[SJ]+Taulukko411[SJ2]</calculatedColumnFormula>
    </tableColumn>
    <tableColumn id="11" xr3:uid="{00000000-0010-0000-1300-00000B000000}" name="  " dataDxfId="127"/>
    <tableColumn id="12" xr3:uid="{00000000-0010-0000-1300-00000C000000}" name="Lopputulos" dataDxfId="126">
      <calculatedColumnFormula>G10+J10</calculatedColumnFormula>
    </tableColumn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14000000}" name="Taulukko512" displayName="Taulukko512" ref="A16:L22" totalsRowShown="0">
  <autoFilter ref="A16:L22" xr:uid="{00000000-0009-0000-0100-00000B000000}"/>
  <sortState ref="A17:L22">
    <sortCondition descending="1" ref="L16:L22"/>
  </sortState>
  <tableColumns count="12">
    <tableColumn id="1" xr3:uid="{00000000-0010-0000-1400-000001000000}" name="SARJA" dataDxfId="125"/>
    <tableColumn id="2" xr3:uid="{00000000-0010-0000-1400-000002000000}" name="NIMI"/>
    <tableColumn id="3" xr3:uid="{00000000-0010-0000-1400-000003000000}" name="SEURA" dataDxfId="124"/>
    <tableColumn id="4" xr3:uid="{00000000-0010-0000-1400-000004000000}" name=" "/>
    <tableColumn id="5" xr3:uid="{00000000-0010-0000-1400-000005000000}" name="H" dataDxfId="123"/>
    <tableColumn id="6" xr3:uid="{00000000-0010-0000-1400-000006000000}" name="N" dataDxfId="122"/>
    <tableColumn id="7" xr3:uid="{00000000-0010-0000-1400-000007000000}" name="YHT" dataDxfId="121">
      <calculatedColumnFormula>SUM(Taulukko512[[#This Row],[H]:[N]])</calculatedColumnFormula>
    </tableColumn>
    <tableColumn id="8" xr3:uid="{00000000-0010-0000-1400-000008000000}" name="SJ" dataDxfId="120"/>
    <tableColumn id="9" xr3:uid="{00000000-0010-0000-1400-000009000000}" name="SJ2" dataDxfId="119"/>
    <tableColumn id="10" xr3:uid="{00000000-0010-0000-1400-00000A000000}" name="YHT " dataDxfId="118">
      <calculatedColumnFormula>Taulukko512[SJ]+Taulukko512[SJ2]</calculatedColumnFormula>
    </tableColumn>
    <tableColumn id="11" xr3:uid="{00000000-0010-0000-1400-00000B000000}" name="  " dataDxfId="117"/>
    <tableColumn id="12" xr3:uid="{00000000-0010-0000-1400-00000C000000}" name="Lopputulos" dataDxfId="116">
      <calculatedColumnFormula>G17+J17</calculatedColumnFormula>
    </tableColumn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5000000}" name="Taulukko613" displayName="Taulukko613" ref="A33:L34" totalsRowShown="0" headerRowDxfId="115">
  <autoFilter ref="A33:L34" xr:uid="{00000000-0009-0000-0100-00000C000000}"/>
  <tableColumns count="12">
    <tableColumn id="1" xr3:uid="{00000000-0010-0000-1500-000001000000}" name="SARJA" dataDxfId="114"/>
    <tableColumn id="2" xr3:uid="{00000000-0010-0000-1500-000002000000}" name="NIMI"/>
    <tableColumn id="3" xr3:uid="{00000000-0010-0000-1500-000003000000}" name="SEURA" dataDxfId="113"/>
    <tableColumn id="4" xr3:uid="{00000000-0010-0000-1500-000004000000}" name=" "/>
    <tableColumn id="5" xr3:uid="{00000000-0010-0000-1500-000005000000}" name="H" dataDxfId="112"/>
    <tableColumn id="6" xr3:uid="{00000000-0010-0000-1500-000006000000}" name="N" dataDxfId="111"/>
    <tableColumn id="7" xr3:uid="{00000000-0010-0000-1500-000007000000}" name="YHT" dataDxfId="110">
      <calculatedColumnFormula>SUM(Taulukko613[[#This Row],[H]:[N]])</calculatedColumnFormula>
    </tableColumn>
    <tableColumn id="8" xr3:uid="{00000000-0010-0000-1500-000008000000}" name="SJ" dataDxfId="109"/>
    <tableColumn id="9" xr3:uid="{00000000-0010-0000-1500-000009000000}" name="SJ2" dataDxfId="108"/>
    <tableColumn id="10" xr3:uid="{00000000-0010-0000-1500-00000A000000}" name="YHT " dataDxfId="107">
      <calculatedColumnFormula>Taulukko613[SJ]+Taulukko613[SJ2]</calculatedColumnFormula>
    </tableColumn>
    <tableColumn id="11" xr3:uid="{00000000-0010-0000-1500-00000B000000}" name="  " dataDxfId="106"/>
    <tableColumn id="12" xr3:uid="{00000000-0010-0000-1500-00000C000000}" name="Lopputulos" dataDxfId="105">
      <calculatedColumnFormula>G34+J34</calculatedColumnFormula>
    </tableColumn>
  </tableColumns>
  <tableStyleInfo name="TableStyleLight9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16000000}" name="Taulukko714" displayName="Taulukko714" ref="A5:L7" totalsRowShown="0" headerRowDxfId="104" dataDxfId="103" tableBorderDxfId="102">
  <autoFilter ref="A5:L7" xr:uid="{00000000-0009-0000-0100-00000D000000}"/>
  <sortState ref="A6:L7">
    <sortCondition descending="1" ref="L5:L7"/>
  </sortState>
  <tableColumns count="12">
    <tableColumn id="1" xr3:uid="{00000000-0010-0000-1600-000001000000}" name="SARJA" dataDxfId="101"/>
    <tableColumn id="2" xr3:uid="{00000000-0010-0000-1600-000002000000}" name="NIMI"/>
    <tableColumn id="3" xr3:uid="{00000000-0010-0000-1600-000003000000}" name="SEURA" dataDxfId="100"/>
    <tableColumn id="4" xr3:uid="{00000000-0010-0000-1600-000004000000}" name=" "/>
    <tableColumn id="5" xr3:uid="{00000000-0010-0000-1600-000005000000}" name="H" dataDxfId="99"/>
    <tableColumn id="6" xr3:uid="{00000000-0010-0000-1600-000006000000}" name="N" dataDxfId="98"/>
    <tableColumn id="7" xr3:uid="{00000000-0010-0000-1600-000007000000}" name="YHT" dataDxfId="97">
      <calculatedColumnFormula>SUM(Taulukko714[[#This Row],[H]:[N]])</calculatedColumnFormula>
    </tableColumn>
    <tableColumn id="8" xr3:uid="{00000000-0010-0000-1600-000008000000}" name="SJ" dataDxfId="96"/>
    <tableColumn id="9" xr3:uid="{00000000-0010-0000-1600-000009000000}" name="SJ2" dataDxfId="95"/>
    <tableColumn id="10" xr3:uid="{00000000-0010-0000-1600-00000A000000}" name="YHT " dataDxfId="94">
      <calculatedColumnFormula>Taulukko714[SJ]+Taulukko714[SJ2]</calculatedColumnFormula>
    </tableColumn>
    <tableColumn id="11" xr3:uid="{00000000-0010-0000-1600-00000B000000}" name="  " dataDxfId="93"/>
    <tableColumn id="12" xr3:uid="{00000000-0010-0000-1600-00000C000000}" name="Lopputulos" dataDxfId="92">
      <calculatedColumnFormula>G6+J6</calculatedColumnFormula>
    </tableColumn>
  </tableColumns>
  <tableStyleInfo name="TableStyleLight9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17000000}" name="Taulukko310" displayName="Taulukko310" ref="A24:L25" totalsRowShown="0">
  <autoFilter ref="A24:L25" xr:uid="{00000000-0009-0000-0100-000009000000}"/>
  <tableColumns count="12">
    <tableColumn id="1" xr3:uid="{00000000-0010-0000-1700-000001000000}" name="SARJA" dataDxfId="91"/>
    <tableColumn id="2" xr3:uid="{00000000-0010-0000-1700-000002000000}" name="NIMI"/>
    <tableColumn id="3" xr3:uid="{00000000-0010-0000-1700-000003000000}" name="SEURA" dataDxfId="90"/>
    <tableColumn id="4" xr3:uid="{00000000-0010-0000-1700-000004000000}" name=" "/>
    <tableColumn id="5" xr3:uid="{00000000-0010-0000-1700-000005000000}" name="H" dataDxfId="89"/>
    <tableColumn id="6" xr3:uid="{00000000-0010-0000-1700-000006000000}" name="N" dataDxfId="88"/>
    <tableColumn id="7" xr3:uid="{00000000-0010-0000-1700-000007000000}" name="YHT" dataDxfId="87">
      <calculatedColumnFormula>SUM(Taulukko310[[#This Row],[H]:[N]])</calculatedColumnFormula>
    </tableColumn>
    <tableColumn id="8" xr3:uid="{00000000-0010-0000-1700-000008000000}" name="SJ" dataDxfId="86"/>
    <tableColumn id="9" xr3:uid="{00000000-0010-0000-1700-000009000000}" name="SJ2" dataDxfId="85"/>
    <tableColumn id="10" xr3:uid="{00000000-0010-0000-1700-00000A000000}" name="YHT " dataDxfId="84">
      <calculatedColumnFormula>Taulukko310[SJ]+Taulukko310[SJ2]</calculatedColumnFormula>
    </tableColumn>
    <tableColumn id="11" xr3:uid="{00000000-0010-0000-1700-00000B000000}" name="  " dataDxfId="83"/>
    <tableColumn id="12" xr3:uid="{00000000-0010-0000-1700-00000C000000}" name="Lopputulos" dataDxfId="82">
      <calculatedColumnFormula>G25+J25</calculatedColumnFormula>
    </tableColumn>
  </tableColumns>
  <tableStyleInfo name="TableStyleLight9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8000000}" name="Taulukko1920" displayName="Taulukko1920" ref="A27:G31" totalsRowShown="0">
  <autoFilter ref="A27:G31" xr:uid="{00000000-0009-0000-0100-000013000000}"/>
  <sortState ref="A28:G31">
    <sortCondition descending="1" ref="G27:G31"/>
  </sortState>
  <tableColumns count="7">
    <tableColumn id="1" xr3:uid="{00000000-0010-0000-1800-000001000000}" name="SARJA" dataDxfId="81"/>
    <tableColumn id="2" xr3:uid="{00000000-0010-0000-1800-000002000000}" name="NIMI"/>
    <tableColumn id="3" xr3:uid="{00000000-0010-0000-1800-000003000000}" name="SEURA" dataDxfId="80">
      <calculatedColumnFormula>Taulukko19[[#This Row],[SEURA]]</calculatedColumnFormula>
    </tableColumn>
    <tableColumn id="4" xr3:uid="{00000000-0010-0000-1800-000004000000}" name=" " dataDxfId="79">
      <calculatedColumnFormula>Taulukko19[[#This Row],[ ]]</calculatedColumnFormula>
    </tableColumn>
    <tableColumn id="5" xr3:uid="{00000000-0010-0000-1800-000005000000}" name="H" dataDxfId="78">
      <calculatedColumnFormula>Taulukko19[[#This Row],[H]]</calculatedColumnFormula>
    </tableColumn>
    <tableColumn id="6" xr3:uid="{00000000-0010-0000-1800-000006000000}" name="N" dataDxfId="77">
      <calculatedColumnFormula>Taulukko19[[#This Row],[N]]</calculatedColumnFormula>
    </tableColumn>
    <tableColumn id="7" xr3:uid="{00000000-0010-0000-1800-000007000000}" name="YHT" dataDxfId="76">
      <calculatedColumnFormula>E28+F28</calculatedColumnFormula>
    </tableColumn>
  </tableColumns>
  <tableStyleInfo name="TableStyleLight9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9000000}" name="Taulukko41121" displayName="Taulukko41121" ref="A9:G14" totalsRowShown="0">
  <autoFilter ref="A9:G14" xr:uid="{00000000-0009-0000-0100-000014000000}"/>
  <sortState ref="A10:G14">
    <sortCondition descending="1" ref="G9:G14"/>
  </sortState>
  <tableColumns count="7">
    <tableColumn id="1" xr3:uid="{00000000-0010-0000-1900-000001000000}" name="SARJA" dataDxfId="75"/>
    <tableColumn id="2" xr3:uid="{00000000-0010-0000-1900-000002000000}" name="NIMI"/>
    <tableColumn id="3" xr3:uid="{00000000-0010-0000-1900-000003000000}" name="SEURA" dataDxfId="74"/>
    <tableColumn id="4" xr3:uid="{00000000-0010-0000-1900-000004000000}" name=" " dataDxfId="73">
      <calculatedColumnFormula>Taulukko411[[#This Row],[ ]]</calculatedColumnFormula>
    </tableColumn>
    <tableColumn id="5" xr3:uid="{00000000-0010-0000-1900-000005000000}" name="H" dataDxfId="72"/>
    <tableColumn id="6" xr3:uid="{00000000-0010-0000-1900-000006000000}" name="N" dataDxfId="71"/>
    <tableColumn id="7" xr3:uid="{00000000-0010-0000-1900-000007000000}" name="YHT" dataDxfId="70">
      <calculatedColumnFormula>E10+F10</calculatedColumnFormula>
    </tableColumn>
  </tableColumns>
  <tableStyleInfo name="TableStyleLight9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A000000}" name="Taulukko51222" displayName="Taulukko51222" ref="A16:G22" totalsRowShown="0">
  <autoFilter ref="A16:G22" xr:uid="{00000000-0009-0000-0100-000015000000}"/>
  <sortState ref="A17:G22">
    <sortCondition descending="1" ref="G16:G22"/>
  </sortState>
  <tableColumns count="7">
    <tableColumn id="1" xr3:uid="{00000000-0010-0000-1A00-000001000000}" name="SARJA" dataDxfId="69"/>
    <tableColumn id="2" xr3:uid="{00000000-0010-0000-1A00-000002000000}" name="NIMI"/>
    <tableColumn id="3" xr3:uid="{00000000-0010-0000-1A00-000003000000}" name="SEURA" dataDxfId="68"/>
    <tableColumn id="4" xr3:uid="{00000000-0010-0000-1A00-000004000000}" name=" " dataDxfId="67">
      <calculatedColumnFormula>SUNNUNTAI!D17</calculatedColumnFormula>
    </tableColumn>
    <tableColumn id="5" xr3:uid="{00000000-0010-0000-1A00-000005000000}" name="H" dataDxfId="66"/>
    <tableColumn id="6" xr3:uid="{00000000-0010-0000-1A00-000006000000}" name="N" dataDxfId="65"/>
    <tableColumn id="7" xr3:uid="{00000000-0010-0000-1A00-000007000000}" name="YHT" dataDxfId="64">
      <calculatedColumnFormula>E17+F17</calculatedColumnFormula>
    </tableColumn>
  </tableColumns>
  <tableStyleInfo name="TableStyleLight9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B000000}" name="Taulukko61323" displayName="Taulukko61323" ref="A33:G34" totalsRowShown="0" headerRowDxfId="63">
  <autoFilter ref="A33:G34" xr:uid="{00000000-0009-0000-0100-000016000000}"/>
  <tableColumns count="7">
    <tableColumn id="1" xr3:uid="{00000000-0010-0000-1B00-000001000000}" name="SARJA" dataDxfId="62"/>
    <tableColumn id="2" xr3:uid="{00000000-0010-0000-1B00-000002000000}" name="NIMI">
      <calculatedColumnFormula>Taulukko613[NIMI]</calculatedColumnFormula>
    </tableColumn>
    <tableColumn id="3" xr3:uid="{00000000-0010-0000-1B00-000003000000}" name="SEURA" dataDxfId="61">
      <calculatedColumnFormula>Taulukko613[SEURA]</calculatedColumnFormula>
    </tableColumn>
    <tableColumn id="4" xr3:uid="{00000000-0010-0000-1B00-000004000000}" name=" " dataDxfId="60">
      <calculatedColumnFormula>Taulukko613[[ ]]</calculatedColumnFormula>
    </tableColumn>
    <tableColumn id="5" xr3:uid="{00000000-0010-0000-1B00-000005000000}" name="H" dataDxfId="59">
      <calculatedColumnFormula>Taulukko613[H]</calculatedColumnFormula>
    </tableColumn>
    <tableColumn id="6" xr3:uid="{00000000-0010-0000-1B00-000006000000}" name="N" dataDxfId="58">
      <calculatedColumnFormula>Taulukko613[N]</calculatedColumnFormula>
    </tableColumn>
    <tableColumn id="7" xr3:uid="{00000000-0010-0000-1B00-000007000000}" name="YHT" dataDxfId="57">
      <calculatedColumnFormula>E34+F34</calculatedColumnFormula>
    </tableColumn>
  </tableColumns>
  <tableStyleInfo name="TableStyleLight9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C000000}" name="Taulukko71424" displayName="Taulukko71424" ref="A5:G7" totalsRowShown="0" headerRowDxfId="56" dataDxfId="55" tableBorderDxfId="54">
  <autoFilter ref="A5:G7" xr:uid="{00000000-0009-0000-0100-000017000000}"/>
  <tableColumns count="7">
    <tableColumn id="1" xr3:uid="{00000000-0010-0000-1C00-000001000000}" name="SARJA" dataDxfId="53"/>
    <tableColumn id="2" xr3:uid="{00000000-0010-0000-1C00-000002000000}" name="NIMI"/>
    <tableColumn id="3" xr3:uid="{00000000-0010-0000-1C00-000003000000}" name="SEURA" dataDxfId="52">
      <calculatedColumnFormula>Taulukko714[[#This Row],[SEURA]]</calculatedColumnFormula>
    </tableColumn>
    <tableColumn id="4" xr3:uid="{00000000-0010-0000-1C00-000004000000}" name=" " dataDxfId="51">
      <calculatedColumnFormula>Taulukko714[[#This Row],[ ]]</calculatedColumnFormula>
    </tableColumn>
    <tableColumn id="5" xr3:uid="{00000000-0010-0000-1C00-000005000000}" name="H" dataDxfId="50"/>
    <tableColumn id="6" xr3:uid="{00000000-0010-0000-1C00-000006000000}" name="N" dataDxfId="49"/>
    <tableColumn id="7" xr3:uid="{00000000-0010-0000-1C00-000007000000}" name="YHT" dataDxfId="48">
      <calculatedColumnFormula>E6+F6</calculatedColumnFormula>
    </tableColumn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ulukko4" displayName="Taulukko4" ref="A9:L14" totalsRowShown="0">
  <autoFilter ref="A9:L14" xr:uid="{00000000-0009-0000-0100-000004000000}"/>
  <sortState ref="A10:L14">
    <sortCondition descending="1" ref="L9:L14"/>
  </sortState>
  <tableColumns count="12">
    <tableColumn id="1" xr3:uid="{00000000-0010-0000-0200-000001000000}" name="SARJA" dataDxfId="265"/>
    <tableColumn id="2" xr3:uid="{00000000-0010-0000-0200-000002000000}" name="NIMI"/>
    <tableColumn id="3" xr3:uid="{00000000-0010-0000-0200-000003000000}" name="SEURA" dataDxfId="264"/>
    <tableColumn id="4" xr3:uid="{00000000-0010-0000-0200-000004000000}" name=" "/>
    <tableColumn id="5" xr3:uid="{00000000-0010-0000-0200-000005000000}" name="H" dataDxfId="263"/>
    <tableColumn id="6" xr3:uid="{00000000-0010-0000-0200-000006000000}" name="N" dataDxfId="262"/>
    <tableColumn id="7" xr3:uid="{00000000-0010-0000-0200-000007000000}" name="YHT" dataDxfId="261">
      <calculatedColumnFormula>SUM(Taulukko4[[#This Row],[H]:[N]])</calculatedColumnFormula>
    </tableColumn>
    <tableColumn id="8" xr3:uid="{00000000-0010-0000-0200-000008000000}" name="SJ" dataDxfId="260"/>
    <tableColumn id="9" xr3:uid="{00000000-0010-0000-0200-000009000000}" name="SJ2" dataDxfId="259"/>
    <tableColumn id="10" xr3:uid="{00000000-0010-0000-0200-00000A000000}" name="YHT " dataDxfId="258">
      <calculatedColumnFormula>H10+I10</calculatedColumnFormula>
    </tableColumn>
    <tableColumn id="11" xr3:uid="{00000000-0010-0000-0200-00000B000000}" name="  " dataDxfId="257"/>
    <tableColumn id="12" xr3:uid="{00000000-0010-0000-0200-00000C000000}" name="Lopputulos" dataDxfId="256">
      <calculatedColumnFormula>G10+J10</calculatedColumnFormula>
    </tableColumn>
  </tableColumns>
  <tableStyleInfo name="TableStyleLight9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D000000}" name="Taulukko31025" displayName="Taulukko31025" ref="A24:G25" totalsRowShown="0">
  <autoFilter ref="A24:G25" xr:uid="{00000000-0009-0000-0100-000018000000}"/>
  <sortState ref="A25:G26">
    <sortCondition descending="1" ref="G24:G26"/>
  </sortState>
  <tableColumns count="7">
    <tableColumn id="1" xr3:uid="{00000000-0010-0000-1D00-000001000000}" name="SARJA" dataDxfId="47"/>
    <tableColumn id="2" xr3:uid="{00000000-0010-0000-1D00-000002000000}" name="NIMI"/>
    <tableColumn id="3" xr3:uid="{00000000-0010-0000-1D00-000003000000}" name="SEURA" dataDxfId="46"/>
    <tableColumn id="4" xr3:uid="{00000000-0010-0000-1D00-000004000000}" name=" " dataDxfId="45"/>
    <tableColumn id="5" xr3:uid="{00000000-0010-0000-1D00-000005000000}" name="H" dataDxfId="44">
      <calculatedColumnFormula>SUNNUNTAI!E25</calculatedColumnFormula>
    </tableColumn>
    <tableColumn id="6" xr3:uid="{00000000-0010-0000-1D00-000006000000}" name="N" dataDxfId="43"/>
    <tableColumn id="7" xr3:uid="{00000000-0010-0000-1D00-000007000000}" name="YHT" dataDxfId="42">
      <calculatedColumnFormula>SUM(Taulukko31025[[#This Row],[H]]+Taulukko31025[[#This Row],[N]])</calculatedColumnFormula>
    </tableColumn>
  </tableColumns>
  <tableStyleInfo name="TableStyleLight9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1E000000}" name="Taulukko37" displayName="Taulukko37" ref="J5:O7" totalsRowShown="0" headerRowDxfId="41" dataDxfId="40">
  <autoFilter ref="J5:O7" xr:uid="{00000000-0009-0000-0100-000025000000}"/>
  <tableColumns count="6">
    <tableColumn id="1" xr3:uid="{00000000-0010-0000-1E00-000001000000}" name="SARJA" dataDxfId="39"/>
    <tableColumn id="2" xr3:uid="{00000000-0010-0000-1E00-000002000000}" name="NIMI">
      <calculatedColumnFormula>Taulukko714[[#This Row],[NIMI]]</calculatedColumnFormula>
    </tableColumn>
    <tableColumn id="3" xr3:uid="{00000000-0010-0000-1E00-000003000000}" name="SEURA" dataDxfId="38">
      <calculatedColumnFormula>Taulukko714[[#This Row],[SEURA]]</calculatedColumnFormula>
    </tableColumn>
    <tableColumn id="4" xr3:uid="{00000000-0010-0000-1E00-000004000000}" name="SJ" dataDxfId="37"/>
    <tableColumn id="5" xr3:uid="{00000000-0010-0000-1E00-000005000000}" name="SJ2" dataDxfId="36"/>
    <tableColumn id="6" xr3:uid="{00000000-0010-0000-1E00-000006000000}" name="YHT " dataDxfId="35">
      <calculatedColumnFormula>SUM(Taulukko37[[#This Row],[SJ]]+Taulukko37[[#This Row],[SJ2]])</calculatedColumnFormula>
    </tableColumn>
  </tableColumns>
  <tableStyleInfo name="TableStyleLight9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1F000000}" name="Taulukko38" displayName="Taulukko38" ref="J9:O14" totalsRowShown="0" headerRowDxfId="34" dataDxfId="33">
  <autoFilter ref="J9:O14" xr:uid="{00000000-0009-0000-0100-000026000000}"/>
  <sortState ref="J10:O14">
    <sortCondition descending="1" ref="O9:O14"/>
  </sortState>
  <tableColumns count="6">
    <tableColumn id="1" xr3:uid="{00000000-0010-0000-1F00-000001000000}" name="SARJA" dataDxfId="32"/>
    <tableColumn id="2" xr3:uid="{00000000-0010-0000-1F00-000002000000}" name="NIMI">
      <calculatedColumnFormula>Taulukko411[[#This Row],[NIMI]]</calculatedColumnFormula>
    </tableColumn>
    <tableColumn id="3" xr3:uid="{00000000-0010-0000-1F00-000003000000}" name="SEURA" dataDxfId="31">
      <calculatedColumnFormula>Taulukko411[[#This Row],[SEURA]]</calculatedColumnFormula>
    </tableColumn>
    <tableColumn id="4" xr3:uid="{00000000-0010-0000-1F00-000004000000}" name="SJ" dataDxfId="30"/>
    <tableColumn id="5" xr3:uid="{00000000-0010-0000-1F00-000005000000}" name="SJ2" dataDxfId="29"/>
    <tableColumn id="6" xr3:uid="{00000000-0010-0000-1F00-000006000000}" name="YHT " dataDxfId="28">
      <calculatedColumnFormula>SUM(Taulukko38[[#This Row],[SJ]]+Taulukko38[[#This Row],[SJ2]])</calculatedColumnFormula>
    </tableColumn>
  </tableColumns>
  <tableStyleInfo name="TableStyleLight9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0000000}" name="Taulukko39" displayName="Taulukko39" ref="J16:O22" totalsRowShown="0" headerRowDxfId="27" dataDxfId="26">
  <autoFilter ref="J16:O22" xr:uid="{00000000-0009-0000-0100-000027000000}"/>
  <sortState ref="J17:O22">
    <sortCondition descending="1" ref="O16:O22"/>
  </sortState>
  <tableColumns count="6">
    <tableColumn id="1" xr3:uid="{00000000-0010-0000-2000-000001000000}" name="SARJA" dataDxfId="25"/>
    <tableColumn id="2" xr3:uid="{00000000-0010-0000-2000-000002000000}" name="NIMI"/>
    <tableColumn id="3" xr3:uid="{00000000-0010-0000-2000-000003000000}" name="SEURA" dataDxfId="24"/>
    <tableColumn id="4" xr3:uid="{00000000-0010-0000-2000-000004000000}" name="SJ" dataDxfId="23"/>
    <tableColumn id="5" xr3:uid="{00000000-0010-0000-2000-000005000000}" name="SJ2" dataDxfId="22"/>
    <tableColumn id="6" xr3:uid="{00000000-0010-0000-2000-000006000000}" name="YHT " dataDxfId="21">
      <calculatedColumnFormula>SUM(Taulukko39[[#This Row],[SJ]]+Taulukko39[[#This Row],[SJ2]])</calculatedColumnFormula>
    </tableColumn>
  </tableColumns>
  <tableStyleInfo name="TableStyleLight9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1000000}" name="Taulukko40" displayName="Taulukko40" ref="J24:O25" totalsRowShown="0" headerRowDxfId="20" dataDxfId="19">
  <autoFilter ref="J24:O25" xr:uid="{00000000-0009-0000-0100-000028000000}"/>
  <sortState ref="J25:O26">
    <sortCondition descending="1" ref="O24:O26"/>
  </sortState>
  <tableColumns count="6">
    <tableColumn id="1" xr3:uid="{00000000-0010-0000-2100-000001000000}" name="SARJA" dataDxfId="18"/>
    <tableColumn id="2" xr3:uid="{00000000-0010-0000-2100-000002000000}" name="NIMI"/>
    <tableColumn id="3" xr3:uid="{00000000-0010-0000-2100-000003000000}" name="SEURA" dataDxfId="17"/>
    <tableColumn id="4" xr3:uid="{00000000-0010-0000-2100-000004000000}" name="SJ" dataDxfId="16"/>
    <tableColumn id="5" xr3:uid="{00000000-0010-0000-2100-000005000000}" name="SJ2" dataDxfId="15"/>
    <tableColumn id="6" xr3:uid="{00000000-0010-0000-2100-000006000000}" name="YHT " dataDxfId="14">
      <calculatedColumnFormula>SUM(Taulukko40[[#This Row],[SJ]]+Taulukko40[[#This Row],[SJ2]])</calculatedColumnFormula>
    </tableColumn>
  </tableColumns>
  <tableStyleInfo name="TableStyleLight9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2000000}" name="Taulukko41" displayName="Taulukko41" ref="J27:O31" totalsRowShown="0" headerRowDxfId="13" dataDxfId="12">
  <autoFilter ref="J27:O31" xr:uid="{00000000-0009-0000-0100-000029000000}"/>
  <sortState ref="J28:O31">
    <sortCondition descending="1" ref="O27:O31"/>
  </sortState>
  <tableColumns count="6">
    <tableColumn id="1" xr3:uid="{00000000-0010-0000-2200-000001000000}" name="SARJA" dataDxfId="11"/>
    <tableColumn id="2" xr3:uid="{00000000-0010-0000-2200-000002000000}" name="NIMI"/>
    <tableColumn id="3" xr3:uid="{00000000-0010-0000-2200-000003000000}" name="SEURA" dataDxfId="10"/>
    <tableColumn id="4" xr3:uid="{00000000-0010-0000-2200-000004000000}" name="SJ" dataDxfId="9"/>
    <tableColumn id="5" xr3:uid="{00000000-0010-0000-2200-000005000000}" name="SJ2" dataDxfId="8"/>
    <tableColumn id="6" xr3:uid="{00000000-0010-0000-2200-000006000000}" name="YHT " dataDxfId="7">
      <calculatedColumnFormula>SUM(Taulukko41[[#This Row],[SJ]]+Taulukko41[[#This Row],[SJ2]])</calculatedColumnFormula>
    </tableColumn>
  </tableColumns>
  <tableStyleInfo name="TableStyleLight9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3000000}" name="Taulukko42" displayName="Taulukko42" ref="J33:O34" totalsRowShown="0" headerRowDxfId="6" dataDxfId="5">
  <autoFilter ref="J33:O34" xr:uid="{00000000-0009-0000-0100-00002A000000}"/>
  <tableColumns count="6">
    <tableColumn id="1" xr3:uid="{00000000-0010-0000-2300-000001000000}" name="SARJA" dataDxfId="4"/>
    <tableColumn id="2" xr3:uid="{00000000-0010-0000-2300-000002000000}" name="NIMI"/>
    <tableColumn id="3" xr3:uid="{00000000-0010-0000-2300-000003000000}" name="SEURA" dataDxfId="3"/>
    <tableColumn id="4" xr3:uid="{00000000-0010-0000-2300-000004000000}" name="SJ" dataDxfId="2"/>
    <tableColumn id="5" xr3:uid="{00000000-0010-0000-2300-000005000000}" name="SJ2" dataDxfId="1"/>
    <tableColumn id="6" xr3:uid="{00000000-0010-0000-2300-000006000000}" name="YHT " dataDxfId="0">
      <calculatedColumnFormula>SUM(Taulukko42[[#This Row],[SJ]]+Taulukko42[[#This Row],[SJ2]])</calculatedColumnFormula>
    </tableColumn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ulukko5" displayName="Taulukko5" ref="A16:L21" totalsRowShown="0">
  <autoFilter ref="A16:L21" xr:uid="{00000000-0009-0000-0100-000005000000}"/>
  <sortState ref="A17:L21">
    <sortCondition descending="1" ref="L16:L21"/>
  </sortState>
  <tableColumns count="12">
    <tableColumn id="1" xr3:uid="{00000000-0010-0000-0300-000001000000}" name="SARJA" dataDxfId="255"/>
    <tableColumn id="2" xr3:uid="{00000000-0010-0000-0300-000002000000}" name="NIMI"/>
    <tableColumn id="3" xr3:uid="{00000000-0010-0000-0300-000003000000}" name="SEURA" dataDxfId="254"/>
    <tableColumn id="4" xr3:uid="{00000000-0010-0000-0300-000004000000}" name=" "/>
    <tableColumn id="5" xr3:uid="{00000000-0010-0000-0300-000005000000}" name="H" dataDxfId="253"/>
    <tableColumn id="6" xr3:uid="{00000000-0010-0000-0300-000006000000}" name="N" dataDxfId="252"/>
    <tableColumn id="7" xr3:uid="{00000000-0010-0000-0300-000007000000}" name="YHT" dataDxfId="251">
      <calculatedColumnFormula>SUM(Taulukko5[[#This Row],[H]:[N]])</calculatedColumnFormula>
    </tableColumn>
    <tableColumn id="8" xr3:uid="{00000000-0010-0000-0300-000008000000}" name="SJ" dataDxfId="250"/>
    <tableColumn id="9" xr3:uid="{00000000-0010-0000-0300-000009000000}" name="SJ2" dataDxfId="249"/>
    <tableColumn id="10" xr3:uid="{00000000-0010-0000-0300-00000A000000}" name="YHT " dataDxfId="248">
      <calculatedColumnFormula>H17+I17</calculatedColumnFormula>
    </tableColumn>
    <tableColumn id="11" xr3:uid="{00000000-0010-0000-0300-00000B000000}" name="  " dataDxfId="247"/>
    <tableColumn id="12" xr3:uid="{00000000-0010-0000-0300-00000C000000}" name="Lopputulos" dataDxfId="246">
      <calculatedColumnFormula>G17+J17</calculatedColumnFormula>
    </tableColumn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ulukko6" displayName="Taulukko6" ref="A34:L35" totalsRowShown="0" headerRowDxfId="245">
  <autoFilter ref="A34:L35" xr:uid="{00000000-0009-0000-0100-000006000000}"/>
  <tableColumns count="12">
    <tableColumn id="1" xr3:uid="{00000000-0010-0000-0400-000001000000}" name="SARJA" dataDxfId="244"/>
    <tableColumn id="2" xr3:uid="{00000000-0010-0000-0400-000002000000}" name="NIMI"/>
    <tableColumn id="3" xr3:uid="{00000000-0010-0000-0400-000003000000}" name="SEURA" dataDxfId="243"/>
    <tableColumn id="4" xr3:uid="{00000000-0010-0000-0400-000004000000}" name=" "/>
    <tableColumn id="5" xr3:uid="{00000000-0010-0000-0400-000005000000}" name="H" dataDxfId="242"/>
    <tableColumn id="6" xr3:uid="{00000000-0010-0000-0400-000006000000}" name="N" dataDxfId="241"/>
    <tableColumn id="7" xr3:uid="{00000000-0010-0000-0400-000007000000}" name="YHT" dataDxfId="240">
      <calculatedColumnFormula>SUM(Taulukko6[[#This Row],[H]:[N]])</calculatedColumnFormula>
    </tableColumn>
    <tableColumn id="8" xr3:uid="{00000000-0010-0000-0400-000008000000}" name="SJ" dataDxfId="239"/>
    <tableColumn id="9" xr3:uid="{00000000-0010-0000-0400-000009000000}" name="SJ2" dataDxfId="238"/>
    <tableColumn id="10" xr3:uid="{00000000-0010-0000-0400-00000A000000}" name="YHT " dataDxfId="237">
      <calculatedColumnFormula>H35+I35</calculatedColumnFormula>
    </tableColumn>
    <tableColumn id="11" xr3:uid="{00000000-0010-0000-0400-00000B000000}" name="  " dataDxfId="236"/>
    <tableColumn id="12" xr3:uid="{00000000-0010-0000-0400-00000C000000}" name="Lopputulos" dataDxfId="235">
      <calculatedColumnFormula>G35+J35</calculatedColumnFormula>
    </tableColumn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ulukko7" displayName="Taulukko7" ref="A5:L7" totalsRowShown="0" headerRowDxfId="234" dataDxfId="233" tableBorderDxfId="232">
  <autoFilter ref="A5:L7" xr:uid="{00000000-0009-0000-0100-000007000000}"/>
  <tableColumns count="12">
    <tableColumn id="1" xr3:uid="{00000000-0010-0000-0500-000001000000}" name="SARJA" dataDxfId="231"/>
    <tableColumn id="2" xr3:uid="{00000000-0010-0000-0500-000002000000}" name="NIMI"/>
    <tableColumn id="3" xr3:uid="{00000000-0010-0000-0500-000003000000}" name="SEURA" dataDxfId="230"/>
    <tableColumn id="4" xr3:uid="{00000000-0010-0000-0500-000004000000}" name=" "/>
    <tableColumn id="5" xr3:uid="{00000000-0010-0000-0500-000005000000}" name="H" dataDxfId="229"/>
    <tableColumn id="6" xr3:uid="{00000000-0010-0000-0500-000006000000}" name="N" dataDxfId="228"/>
    <tableColumn id="7" xr3:uid="{00000000-0010-0000-0500-000007000000}" name="YHT" dataDxfId="227">
      <calculatedColumnFormula>SUM(Taulukko7[[#This Row],[H]:[N]])</calculatedColumnFormula>
    </tableColumn>
    <tableColumn id="8" xr3:uid="{00000000-0010-0000-0500-000008000000}" name="SJ" dataDxfId="226"/>
    <tableColumn id="9" xr3:uid="{00000000-0010-0000-0500-000009000000}" name="SJ2" dataDxfId="225"/>
    <tableColumn id="10" xr3:uid="{00000000-0010-0000-0500-00000A000000}" name="YHT " dataDxfId="224">
      <calculatedColumnFormula>H6+I6</calculatedColumnFormula>
    </tableColumn>
    <tableColumn id="11" xr3:uid="{00000000-0010-0000-0500-00000B000000}" name="  " dataDxfId="223"/>
    <tableColumn id="12" xr3:uid="{00000000-0010-0000-0500-00000C000000}" name="Lopputulos" dataDxfId="222">
      <calculatedColumnFormula>G6+J6</calculatedColumnFormula>
    </tableColumn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6000000}" name="Taulukko2" displayName="Taulukko2" ref="A9:G14" totalsRowShown="0" headerRowDxfId="221" dataDxfId="220">
  <autoFilter ref="A9:G14" xr:uid="{00000000-0009-0000-0100-000002000000}"/>
  <sortState ref="A10:G14">
    <sortCondition descending="1" ref="G9:G14"/>
  </sortState>
  <tableColumns count="7">
    <tableColumn id="1" xr3:uid="{00000000-0010-0000-0600-000001000000}" name="SARJA" dataDxfId="219"/>
    <tableColumn id="2" xr3:uid="{00000000-0010-0000-0600-000002000000}" name="NIMI"/>
    <tableColumn id="3" xr3:uid="{00000000-0010-0000-0600-000003000000}" name="SEURA" dataDxfId="218"/>
    <tableColumn id="4" xr3:uid="{00000000-0010-0000-0600-000004000000}" name=" "/>
    <tableColumn id="5" xr3:uid="{00000000-0010-0000-0600-000005000000}" name="H" dataDxfId="217"/>
    <tableColumn id="6" xr3:uid="{00000000-0010-0000-0600-000006000000}" name="N" dataDxfId="216"/>
    <tableColumn id="7" xr3:uid="{00000000-0010-0000-0600-000007000000}" name="YHT" dataDxfId="215">
      <calculatedColumnFormula>E10+F10</calculatedColumnFormula>
    </tableColumn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7000000}" name="Taulukko14" displayName="Taulukko14" ref="A16:G21" totalsRowShown="0" headerRowDxfId="214" dataDxfId="213">
  <autoFilter ref="A16:G21" xr:uid="{00000000-0009-0000-0100-00000E000000}"/>
  <sortState ref="A17:G21">
    <sortCondition descending="1" ref="G16:G21"/>
  </sortState>
  <tableColumns count="7">
    <tableColumn id="1" xr3:uid="{00000000-0010-0000-0700-000001000000}" name="SARJA" dataDxfId="212"/>
    <tableColumn id="2" xr3:uid="{00000000-0010-0000-0700-000002000000}" name="NIMI"/>
    <tableColumn id="3" xr3:uid="{00000000-0010-0000-0700-000003000000}" name="SEURA" dataDxfId="211"/>
    <tableColumn id="4" xr3:uid="{00000000-0010-0000-0700-000004000000}" name=" "/>
    <tableColumn id="5" xr3:uid="{00000000-0010-0000-0700-000005000000}" name="H" dataDxfId="210"/>
    <tableColumn id="6" xr3:uid="{00000000-0010-0000-0700-000006000000}" name="N" dataDxfId="209"/>
    <tableColumn id="7" xr3:uid="{00000000-0010-0000-0700-000007000000}" name="YHT" dataDxfId="208">
      <calculatedColumnFormula>E17+F17</calculatedColumnFormula>
    </tableColumn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8000000}" name="Taulukko15" displayName="Taulukko15" ref="A23:G25" totalsRowShown="0" headerRowDxfId="207" dataDxfId="206">
  <autoFilter ref="A23:G25" xr:uid="{00000000-0009-0000-0100-00000F000000}"/>
  <sortState ref="A24:G25">
    <sortCondition descending="1" ref="G23:G25"/>
  </sortState>
  <tableColumns count="7">
    <tableColumn id="1" xr3:uid="{00000000-0010-0000-0800-000001000000}" name="SARJA" dataDxfId="205"/>
    <tableColumn id="2" xr3:uid="{00000000-0010-0000-0800-000002000000}" name="NIMI"/>
    <tableColumn id="3" xr3:uid="{00000000-0010-0000-0800-000003000000}" name="SEURA" dataDxfId="204"/>
    <tableColumn id="4" xr3:uid="{00000000-0010-0000-0800-000004000000}" name=" "/>
    <tableColumn id="5" xr3:uid="{00000000-0010-0000-0800-000005000000}" name="H" dataDxfId="203"/>
    <tableColumn id="6" xr3:uid="{00000000-0010-0000-0800-000006000000}" name="N" dataDxfId="202"/>
    <tableColumn id="7" xr3:uid="{00000000-0010-0000-0800-000007000000}" name="YHT" dataDxfId="201">
      <calculatedColumnFormula>E24+F24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 /><Relationship Id="rId7" Type="http://schemas.openxmlformats.org/officeDocument/2006/relationships/table" Target="../tables/table6.xml" /><Relationship Id="rId2" Type="http://schemas.openxmlformats.org/officeDocument/2006/relationships/table" Target="../tables/table1.xml" /><Relationship Id="rId1" Type="http://schemas.openxmlformats.org/officeDocument/2006/relationships/printerSettings" Target="../printerSettings/printerSettings1.bin" /><Relationship Id="rId6" Type="http://schemas.openxmlformats.org/officeDocument/2006/relationships/table" Target="../tables/table5.xml" /><Relationship Id="rId5" Type="http://schemas.openxmlformats.org/officeDocument/2006/relationships/table" Target="../tables/table4.xml" /><Relationship Id="rId4" Type="http://schemas.openxmlformats.org/officeDocument/2006/relationships/table" Target="../tables/table3.xml" 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3.xml" /><Relationship Id="rId13" Type="http://schemas.openxmlformats.org/officeDocument/2006/relationships/table" Target="../tables/table18.xml" /><Relationship Id="rId3" Type="http://schemas.openxmlformats.org/officeDocument/2006/relationships/table" Target="../tables/table8.xml" /><Relationship Id="rId7" Type="http://schemas.openxmlformats.org/officeDocument/2006/relationships/table" Target="../tables/table12.xml" /><Relationship Id="rId12" Type="http://schemas.openxmlformats.org/officeDocument/2006/relationships/table" Target="../tables/table17.xml" /><Relationship Id="rId2" Type="http://schemas.openxmlformats.org/officeDocument/2006/relationships/table" Target="../tables/table7.xml" /><Relationship Id="rId1" Type="http://schemas.openxmlformats.org/officeDocument/2006/relationships/printerSettings" Target="../printerSettings/printerSettings2.bin" /><Relationship Id="rId6" Type="http://schemas.openxmlformats.org/officeDocument/2006/relationships/table" Target="../tables/table11.xml" /><Relationship Id="rId11" Type="http://schemas.openxmlformats.org/officeDocument/2006/relationships/table" Target="../tables/table16.xml" /><Relationship Id="rId5" Type="http://schemas.openxmlformats.org/officeDocument/2006/relationships/table" Target="../tables/table10.xml" /><Relationship Id="rId10" Type="http://schemas.openxmlformats.org/officeDocument/2006/relationships/table" Target="../tables/table15.xml" /><Relationship Id="rId4" Type="http://schemas.openxmlformats.org/officeDocument/2006/relationships/table" Target="../tables/table9.xml" /><Relationship Id="rId9" Type="http://schemas.openxmlformats.org/officeDocument/2006/relationships/table" Target="../tables/table14.xml" 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 /><Relationship Id="rId2" Type="http://schemas.openxmlformats.org/officeDocument/2006/relationships/table" Target="../tables/table20.xml" /><Relationship Id="rId1" Type="http://schemas.openxmlformats.org/officeDocument/2006/relationships/table" Target="../tables/table19.xml" /><Relationship Id="rId6" Type="http://schemas.openxmlformats.org/officeDocument/2006/relationships/table" Target="../tables/table24.xml" /><Relationship Id="rId5" Type="http://schemas.openxmlformats.org/officeDocument/2006/relationships/table" Target="../tables/table23.xml" /><Relationship Id="rId4" Type="http://schemas.openxmlformats.org/officeDocument/2006/relationships/table" Target="../tables/table22.xml" 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1.xml" /><Relationship Id="rId13" Type="http://schemas.openxmlformats.org/officeDocument/2006/relationships/table" Target="../tables/table36.xml" /><Relationship Id="rId3" Type="http://schemas.openxmlformats.org/officeDocument/2006/relationships/table" Target="../tables/table26.xml" /><Relationship Id="rId7" Type="http://schemas.openxmlformats.org/officeDocument/2006/relationships/table" Target="../tables/table30.xml" /><Relationship Id="rId12" Type="http://schemas.openxmlformats.org/officeDocument/2006/relationships/table" Target="../tables/table35.xml" /><Relationship Id="rId2" Type="http://schemas.openxmlformats.org/officeDocument/2006/relationships/table" Target="../tables/table25.xml" /><Relationship Id="rId1" Type="http://schemas.openxmlformats.org/officeDocument/2006/relationships/printerSettings" Target="../printerSettings/printerSettings3.bin" /><Relationship Id="rId6" Type="http://schemas.openxmlformats.org/officeDocument/2006/relationships/table" Target="../tables/table29.xml" /><Relationship Id="rId11" Type="http://schemas.openxmlformats.org/officeDocument/2006/relationships/table" Target="../tables/table34.xml" /><Relationship Id="rId5" Type="http://schemas.openxmlformats.org/officeDocument/2006/relationships/table" Target="../tables/table28.xml" /><Relationship Id="rId10" Type="http://schemas.openxmlformats.org/officeDocument/2006/relationships/table" Target="../tables/table33.xml" /><Relationship Id="rId4" Type="http://schemas.openxmlformats.org/officeDocument/2006/relationships/table" Target="../tables/table27.xml" /><Relationship Id="rId9" Type="http://schemas.openxmlformats.org/officeDocument/2006/relationships/table" Target="../tables/table3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opLeftCell="A4" zoomScale="90" zoomScaleNormal="90" workbookViewId="0" xr3:uid="{AEA406A1-0E4B-5B11-9CD5-51D6E497D94C}">
      <selection activeCell="N30" sqref="N30"/>
    </sheetView>
  </sheetViews>
  <sheetFormatPr defaultRowHeight="15" x14ac:dyDescent="0.2"/>
  <cols>
    <col min="1" max="1" width="8.609375" style="2" customWidth="1"/>
    <col min="2" max="2" width="18.0234375" bestFit="1" customWidth="1"/>
    <col min="3" max="3" width="11.43359375" style="2" bestFit="1" customWidth="1"/>
    <col min="4" max="4" width="9.953125" customWidth="1"/>
    <col min="5" max="9" width="9.14453125" style="4"/>
    <col min="10" max="10" width="9.4140625" style="4" bestFit="1" customWidth="1"/>
    <col min="11" max="11" width="9.953125" style="4" customWidth="1"/>
    <col min="12" max="12" width="15.46875" style="4" bestFit="1" customWidth="1"/>
  </cols>
  <sheetData>
    <row r="1" spans="1:12" ht="21.75" x14ac:dyDescent="0.35">
      <c r="F1" s="7" t="s">
        <v>46</v>
      </c>
    </row>
    <row r="2" spans="1:12" x14ac:dyDescent="0.2">
      <c r="E2" s="2"/>
      <c r="F2" s="13" t="s">
        <v>51</v>
      </c>
    </row>
    <row r="3" spans="1:12" ht="17.25" x14ac:dyDescent="0.2">
      <c r="E3" s="2"/>
      <c r="F3" s="8" t="s">
        <v>47</v>
      </c>
    </row>
    <row r="4" spans="1:12" ht="17.25" x14ac:dyDescent="0.2">
      <c r="E4" s="2"/>
      <c r="F4" s="8"/>
    </row>
    <row r="5" spans="1:12" x14ac:dyDescent="0.2">
      <c r="A5" s="15" t="s">
        <v>26</v>
      </c>
      <c r="B5" s="9" t="s">
        <v>27</v>
      </c>
      <c r="C5" s="10" t="s">
        <v>28</v>
      </c>
      <c r="D5" s="9" t="s">
        <v>43</v>
      </c>
      <c r="E5" s="11" t="s">
        <v>6</v>
      </c>
      <c r="F5" s="11" t="s">
        <v>7</v>
      </c>
      <c r="G5" s="11" t="s">
        <v>30</v>
      </c>
      <c r="H5" s="11" t="s">
        <v>29</v>
      </c>
      <c r="I5" s="11" t="s">
        <v>42</v>
      </c>
      <c r="J5" s="11" t="s">
        <v>44</v>
      </c>
      <c r="K5" s="11" t="s">
        <v>45</v>
      </c>
      <c r="L5" s="12" t="s">
        <v>48</v>
      </c>
    </row>
    <row r="6" spans="1:12" x14ac:dyDescent="0.2">
      <c r="A6" s="2" t="s">
        <v>7</v>
      </c>
      <c r="B6" t="s">
        <v>49</v>
      </c>
      <c r="C6" s="2" t="s">
        <v>34</v>
      </c>
      <c r="E6" s="4">
        <v>270</v>
      </c>
      <c r="F6" s="4">
        <v>267</v>
      </c>
      <c r="G6" s="16">
        <f>SUM(Taulukko7[[#This Row],[H]:[N]])</f>
        <v>537</v>
      </c>
      <c r="H6" s="4">
        <v>180</v>
      </c>
      <c r="I6" s="4">
        <v>181</v>
      </c>
      <c r="J6" s="16">
        <f t="shared" ref="J6:J7" si="0">H6+I6</f>
        <v>361</v>
      </c>
      <c r="L6" s="16">
        <f t="shared" ref="L6:L7" si="1">G6+J6</f>
        <v>898</v>
      </c>
    </row>
    <row r="7" spans="1:12" x14ac:dyDescent="0.2">
      <c r="A7" s="2" t="s">
        <v>7</v>
      </c>
      <c r="B7" t="s">
        <v>52</v>
      </c>
      <c r="C7" s="2" t="s">
        <v>54</v>
      </c>
      <c r="E7" s="4">
        <v>277</v>
      </c>
      <c r="F7" s="4">
        <v>252</v>
      </c>
      <c r="G7" s="16">
        <f>SUM(Taulukko7[[#This Row],[H]:[N]])</f>
        <v>529</v>
      </c>
      <c r="H7" s="4">
        <v>173</v>
      </c>
      <c r="I7" s="4">
        <v>173</v>
      </c>
      <c r="J7" s="16">
        <f t="shared" si="0"/>
        <v>346</v>
      </c>
      <c r="L7" s="16">
        <f t="shared" si="1"/>
        <v>875</v>
      </c>
    </row>
    <row r="8" spans="1:12" x14ac:dyDescent="0.2">
      <c r="G8" s="16"/>
      <c r="J8" s="16"/>
      <c r="L8" s="16"/>
    </row>
    <row r="9" spans="1:12" x14ac:dyDescent="0.2">
      <c r="A9" s="2" t="s">
        <v>26</v>
      </c>
      <c r="B9" t="s">
        <v>27</v>
      </c>
      <c r="C9" s="2" t="s">
        <v>28</v>
      </c>
      <c r="D9" t="s">
        <v>43</v>
      </c>
      <c r="E9" s="4" t="s">
        <v>6</v>
      </c>
      <c r="F9" s="4" t="s">
        <v>7</v>
      </c>
      <c r="G9" s="4" t="s">
        <v>30</v>
      </c>
      <c r="H9" s="4" t="s">
        <v>29</v>
      </c>
      <c r="I9" s="4" t="s">
        <v>42</v>
      </c>
      <c r="J9" s="4" t="s">
        <v>44</v>
      </c>
      <c r="K9" s="4" t="s">
        <v>45</v>
      </c>
      <c r="L9" s="4" t="s">
        <v>48</v>
      </c>
    </row>
    <row r="10" spans="1:12" x14ac:dyDescent="0.2">
      <c r="A10" s="2" t="s">
        <v>16</v>
      </c>
      <c r="B10" t="s">
        <v>12</v>
      </c>
      <c r="C10" s="2" t="s">
        <v>36</v>
      </c>
      <c r="E10" s="4">
        <v>288</v>
      </c>
      <c r="F10" s="4">
        <v>275</v>
      </c>
      <c r="G10" s="16">
        <f>SUM(Taulukko4[[#This Row],[H]:[N]])</f>
        <v>563</v>
      </c>
      <c r="H10" s="4">
        <v>190</v>
      </c>
      <c r="I10" s="4">
        <v>187</v>
      </c>
      <c r="J10" s="16">
        <f>H10+I10</f>
        <v>377</v>
      </c>
      <c r="L10" s="16">
        <f>G10+J10</f>
        <v>940</v>
      </c>
    </row>
    <row r="11" spans="1:12" x14ac:dyDescent="0.2">
      <c r="A11" s="2" t="s">
        <v>16</v>
      </c>
      <c r="B11" t="s">
        <v>15</v>
      </c>
      <c r="C11" s="2" t="s">
        <v>38</v>
      </c>
      <c r="E11" s="4">
        <v>281</v>
      </c>
      <c r="F11" s="4">
        <v>260</v>
      </c>
      <c r="G11" s="16">
        <f>SUM(Taulukko4[[#This Row],[H]:[N]])</f>
        <v>541</v>
      </c>
      <c r="H11" s="4">
        <v>174</v>
      </c>
      <c r="I11" s="4">
        <v>177</v>
      </c>
      <c r="J11" s="16">
        <f>H11+I11</f>
        <v>351</v>
      </c>
      <c r="L11" s="16">
        <f>G11+J11</f>
        <v>892</v>
      </c>
    </row>
    <row r="12" spans="1:12" x14ac:dyDescent="0.2">
      <c r="A12" s="2" t="s">
        <v>16</v>
      </c>
      <c r="B12" t="s">
        <v>11</v>
      </c>
      <c r="C12" s="2" t="s">
        <v>34</v>
      </c>
      <c r="E12" s="4">
        <v>273</v>
      </c>
      <c r="F12" s="4">
        <v>271</v>
      </c>
      <c r="G12" s="16">
        <f>SUM(Taulukko4[[#This Row],[H]:[N]])</f>
        <v>544</v>
      </c>
      <c r="H12" s="4">
        <v>167</v>
      </c>
      <c r="I12" s="4">
        <v>175</v>
      </c>
      <c r="J12" s="16">
        <f>H12+I12</f>
        <v>342</v>
      </c>
      <c r="L12" s="16">
        <f>G12+J12</f>
        <v>886</v>
      </c>
    </row>
    <row r="13" spans="1:12" x14ac:dyDescent="0.2">
      <c r="A13" s="2" t="s">
        <v>16</v>
      </c>
      <c r="B13" t="s">
        <v>13</v>
      </c>
      <c r="C13" s="2" t="s">
        <v>37</v>
      </c>
      <c r="E13" s="4">
        <v>276</v>
      </c>
      <c r="F13" s="4">
        <v>258</v>
      </c>
      <c r="G13" s="16">
        <f>SUM(Taulukko4[[#This Row],[H]:[N]])</f>
        <v>534</v>
      </c>
      <c r="H13" s="4">
        <v>176</v>
      </c>
      <c r="I13" s="4">
        <v>176</v>
      </c>
      <c r="J13" s="16">
        <f>H13+I13</f>
        <v>352</v>
      </c>
      <c r="L13" s="16">
        <f>G13+J13</f>
        <v>886</v>
      </c>
    </row>
    <row r="14" spans="1:12" x14ac:dyDescent="0.2">
      <c r="A14" s="2" t="s">
        <v>16</v>
      </c>
      <c r="B14" t="s">
        <v>14</v>
      </c>
      <c r="C14" s="2" t="s">
        <v>31</v>
      </c>
      <c r="E14" s="4">
        <v>268</v>
      </c>
      <c r="F14" s="4">
        <v>211</v>
      </c>
      <c r="G14" s="16">
        <f>SUM(Taulukko4[[#This Row],[H]:[N]])</f>
        <v>479</v>
      </c>
      <c r="H14" s="4">
        <v>166</v>
      </c>
      <c r="I14" s="4">
        <v>166</v>
      </c>
      <c r="J14" s="16">
        <f>H14+I14</f>
        <v>332</v>
      </c>
      <c r="L14" s="16">
        <f>G14+J14</f>
        <v>811</v>
      </c>
    </row>
    <row r="15" spans="1:12" x14ac:dyDescent="0.2">
      <c r="G15" s="16"/>
      <c r="J15" s="16"/>
      <c r="L15" s="16"/>
    </row>
    <row r="16" spans="1:12" x14ac:dyDescent="0.2">
      <c r="A16" s="2" t="s">
        <v>26</v>
      </c>
      <c r="B16" t="s">
        <v>27</v>
      </c>
      <c r="C16" s="2" t="s">
        <v>28</v>
      </c>
      <c r="D16" t="s">
        <v>43</v>
      </c>
      <c r="E16" s="4" t="s">
        <v>6</v>
      </c>
      <c r="F16" s="4" t="s">
        <v>7</v>
      </c>
      <c r="G16" s="4" t="s">
        <v>30</v>
      </c>
      <c r="H16" s="4" t="s">
        <v>29</v>
      </c>
      <c r="I16" s="4" t="s">
        <v>42</v>
      </c>
      <c r="J16" s="4" t="s">
        <v>44</v>
      </c>
      <c r="K16" s="4" t="s">
        <v>45</v>
      </c>
      <c r="L16" s="4" t="s">
        <v>48</v>
      </c>
    </row>
    <row r="17" spans="1:12" x14ac:dyDescent="0.2">
      <c r="A17" s="2" t="s">
        <v>23</v>
      </c>
      <c r="B17" t="s">
        <v>21</v>
      </c>
      <c r="C17" s="2" t="s">
        <v>31</v>
      </c>
      <c r="E17" s="4">
        <v>298</v>
      </c>
      <c r="F17" s="4">
        <v>288</v>
      </c>
      <c r="G17" s="16">
        <f>SUM(Taulukko5[[#This Row],[H]:[N]])</f>
        <v>586</v>
      </c>
      <c r="H17" s="4">
        <v>193</v>
      </c>
      <c r="I17" s="4">
        <v>196</v>
      </c>
      <c r="J17" s="16">
        <f>H17+I17</f>
        <v>389</v>
      </c>
      <c r="L17" s="16">
        <f>G17+J17</f>
        <v>975</v>
      </c>
    </row>
    <row r="18" spans="1:12" x14ac:dyDescent="0.2">
      <c r="A18" s="2" t="s">
        <v>23</v>
      </c>
      <c r="B18" t="s">
        <v>17</v>
      </c>
      <c r="C18" s="2" t="s">
        <v>39</v>
      </c>
      <c r="E18" s="4">
        <v>291</v>
      </c>
      <c r="F18" s="4">
        <v>281</v>
      </c>
      <c r="G18" s="16">
        <f>SUM(Taulukko5[[#This Row],[H]:[N]])</f>
        <v>572</v>
      </c>
      <c r="H18" s="4">
        <v>181</v>
      </c>
      <c r="I18" s="4">
        <v>193</v>
      </c>
      <c r="J18" s="16">
        <f>H18+I18</f>
        <v>374</v>
      </c>
      <c r="L18" s="16">
        <f>G18+J18</f>
        <v>946</v>
      </c>
    </row>
    <row r="19" spans="1:12" x14ac:dyDescent="0.2">
      <c r="A19" s="2" t="s">
        <v>23</v>
      </c>
      <c r="B19" t="s">
        <v>20</v>
      </c>
      <c r="C19" s="2" t="s">
        <v>39</v>
      </c>
      <c r="E19" s="4">
        <v>287</v>
      </c>
      <c r="F19" s="4">
        <v>277</v>
      </c>
      <c r="G19" s="16">
        <f>SUM(Taulukko5[[#This Row],[H]:[N]])</f>
        <v>564</v>
      </c>
      <c r="H19" s="4">
        <v>190</v>
      </c>
      <c r="I19" s="4">
        <v>191</v>
      </c>
      <c r="J19" s="16">
        <f>H19+I19</f>
        <v>381</v>
      </c>
      <c r="L19" s="16">
        <f>G19+J19</f>
        <v>945</v>
      </c>
    </row>
    <row r="20" spans="1:12" x14ac:dyDescent="0.2">
      <c r="A20" s="2" t="s">
        <v>23</v>
      </c>
      <c r="B20" t="s">
        <v>22</v>
      </c>
      <c r="C20" s="2" t="s">
        <v>41</v>
      </c>
      <c r="E20" s="4">
        <v>289</v>
      </c>
      <c r="F20" s="4">
        <v>275</v>
      </c>
      <c r="G20" s="16">
        <f>SUM(Taulukko5[[#This Row],[H]:[N]])</f>
        <v>564</v>
      </c>
      <c r="H20" s="4">
        <v>183</v>
      </c>
      <c r="I20" s="4">
        <v>186</v>
      </c>
      <c r="J20" s="16">
        <f>H20+I20</f>
        <v>369</v>
      </c>
      <c r="L20" s="16">
        <f>G20+J20</f>
        <v>933</v>
      </c>
    </row>
    <row r="21" spans="1:12" x14ac:dyDescent="0.2">
      <c r="A21" s="2" t="s">
        <v>23</v>
      </c>
      <c r="B21" t="s">
        <v>18</v>
      </c>
      <c r="C21" s="2" t="s">
        <v>40</v>
      </c>
      <c r="E21" s="4">
        <v>276</v>
      </c>
      <c r="F21" s="4">
        <v>251</v>
      </c>
      <c r="G21" s="16">
        <f>SUM(Taulukko5[[#This Row],[H]:[N]])</f>
        <v>527</v>
      </c>
      <c r="H21" s="4">
        <v>175</v>
      </c>
      <c r="I21" s="4">
        <v>179</v>
      </c>
      <c r="J21" s="16">
        <f>H21+I21</f>
        <v>354</v>
      </c>
      <c r="L21" s="16">
        <f>G21+J21</f>
        <v>881</v>
      </c>
    </row>
    <row r="22" spans="1:12" x14ac:dyDescent="0.2">
      <c r="G22" s="16"/>
      <c r="J22" s="16"/>
      <c r="L22" s="16"/>
    </row>
    <row r="23" spans="1:12" x14ac:dyDescent="0.2">
      <c r="A23" s="2" t="s">
        <v>26</v>
      </c>
      <c r="B23" t="s">
        <v>27</v>
      </c>
      <c r="C23" s="2" t="s">
        <v>28</v>
      </c>
      <c r="D23" t="s">
        <v>43</v>
      </c>
      <c r="E23" s="4" t="s">
        <v>6</v>
      </c>
      <c r="F23" s="4" t="s">
        <v>7</v>
      </c>
      <c r="G23" s="4" t="s">
        <v>30</v>
      </c>
      <c r="H23" s="4" t="s">
        <v>29</v>
      </c>
      <c r="I23" s="4" t="s">
        <v>42</v>
      </c>
      <c r="J23" s="4" t="s">
        <v>44</v>
      </c>
      <c r="K23" s="4" t="s">
        <v>45</v>
      </c>
      <c r="L23" s="4" t="s">
        <v>48</v>
      </c>
    </row>
    <row r="24" spans="1:12" x14ac:dyDescent="0.2">
      <c r="A24" s="2" t="s">
        <v>10</v>
      </c>
      <c r="B24" t="s">
        <v>9</v>
      </c>
      <c r="C24" s="2" t="s">
        <v>35</v>
      </c>
      <c r="E24" s="4">
        <v>190</v>
      </c>
      <c r="F24" s="4">
        <v>169</v>
      </c>
      <c r="G24" s="16">
        <f>SUM(Taulukko3[[#This Row],[H]:[N]])</f>
        <v>359</v>
      </c>
      <c r="H24" s="16">
        <v>185</v>
      </c>
      <c r="I24" s="4">
        <v>177</v>
      </c>
      <c r="J24" s="16">
        <f t="shared" ref="J24:J25" si="2">H24+I24</f>
        <v>362</v>
      </c>
      <c r="L24" s="16">
        <f t="shared" ref="L24:L25" si="3">G24+J24</f>
        <v>721</v>
      </c>
    </row>
    <row r="25" spans="1:12" x14ac:dyDescent="0.2">
      <c r="A25" s="2" t="s">
        <v>10</v>
      </c>
      <c r="B25" t="s">
        <v>8</v>
      </c>
      <c r="C25" s="2" t="s">
        <v>34</v>
      </c>
      <c r="E25" s="4">
        <v>160</v>
      </c>
      <c r="F25" s="4">
        <v>148</v>
      </c>
      <c r="G25" s="16">
        <f>SUM(Taulukko3[[#This Row],[H]:[N]])</f>
        <v>308</v>
      </c>
      <c r="H25" s="16">
        <v>157</v>
      </c>
      <c r="I25" s="4">
        <v>165</v>
      </c>
      <c r="J25" s="16">
        <f t="shared" si="2"/>
        <v>322</v>
      </c>
      <c r="L25" s="16">
        <f t="shared" si="3"/>
        <v>630</v>
      </c>
    </row>
    <row r="27" spans="1:12" x14ac:dyDescent="0.2">
      <c r="A27" s="2" t="s">
        <v>26</v>
      </c>
      <c r="B27" t="s">
        <v>27</v>
      </c>
      <c r="C27" s="2" t="s">
        <v>28</v>
      </c>
      <c r="D27" t="s">
        <v>43</v>
      </c>
      <c r="E27" s="4" t="s">
        <v>6</v>
      </c>
      <c r="F27" s="4" t="s">
        <v>7</v>
      </c>
      <c r="G27" s="4" t="s">
        <v>30</v>
      </c>
      <c r="H27" s="4" t="s">
        <v>29</v>
      </c>
      <c r="I27" s="4" t="s">
        <v>42</v>
      </c>
      <c r="J27" s="4" t="s">
        <v>44</v>
      </c>
      <c r="K27" s="4" t="s">
        <v>45</v>
      </c>
      <c r="L27" s="4" t="s">
        <v>48</v>
      </c>
    </row>
    <row r="28" spans="1:12" x14ac:dyDescent="0.2">
      <c r="A28" s="2" t="s">
        <v>1</v>
      </c>
      <c r="B28" t="s">
        <v>4</v>
      </c>
      <c r="C28" s="2" t="s">
        <v>31</v>
      </c>
      <c r="E28" s="4">
        <v>168</v>
      </c>
      <c r="F28" s="4">
        <v>161</v>
      </c>
      <c r="G28" s="16">
        <f>SUM(Taulukko1[[#This Row],[H]:[N]])</f>
        <v>329</v>
      </c>
      <c r="H28" s="4">
        <v>161</v>
      </c>
      <c r="I28" s="4">
        <v>177</v>
      </c>
      <c r="J28" s="16">
        <f>H28+I28</f>
        <v>338</v>
      </c>
      <c r="L28" s="16">
        <f>G28+J28</f>
        <v>667</v>
      </c>
    </row>
    <row r="29" spans="1:12" x14ac:dyDescent="0.2">
      <c r="A29" s="2" t="s">
        <v>1</v>
      </c>
      <c r="B29" t="s">
        <v>3</v>
      </c>
      <c r="C29" s="2" t="s">
        <v>33</v>
      </c>
      <c r="E29" s="4">
        <v>155</v>
      </c>
      <c r="F29" s="4">
        <v>146</v>
      </c>
      <c r="G29" s="16">
        <f>SUM(Taulukko1[[#This Row],[H]:[N]])</f>
        <v>301</v>
      </c>
      <c r="H29" s="4">
        <v>151</v>
      </c>
      <c r="I29" s="4">
        <v>174</v>
      </c>
      <c r="J29" s="16">
        <f>H29+I29</f>
        <v>325</v>
      </c>
      <c r="L29" s="16">
        <f>G29+J29</f>
        <v>626</v>
      </c>
    </row>
    <row r="30" spans="1:12" x14ac:dyDescent="0.2">
      <c r="A30" s="2" t="s">
        <v>1</v>
      </c>
      <c r="B30" t="s">
        <v>5</v>
      </c>
      <c r="C30" s="2" t="s">
        <v>31</v>
      </c>
      <c r="E30" s="4">
        <v>165</v>
      </c>
      <c r="F30" s="4">
        <v>143</v>
      </c>
      <c r="G30" s="16">
        <f>SUM(Taulukko1[[#This Row],[H]:[N]])</f>
        <v>308</v>
      </c>
      <c r="H30" s="4">
        <v>150</v>
      </c>
      <c r="I30" s="4">
        <v>132</v>
      </c>
      <c r="J30" s="16">
        <f>H30+I30</f>
        <v>282</v>
      </c>
      <c r="L30" s="16">
        <f>G30+J30</f>
        <v>590</v>
      </c>
    </row>
    <row r="31" spans="1:12" x14ac:dyDescent="0.2">
      <c r="A31" s="2" t="s">
        <v>1</v>
      </c>
      <c r="B31" t="s">
        <v>0</v>
      </c>
      <c r="C31" s="2" t="s">
        <v>31</v>
      </c>
      <c r="E31" s="4">
        <v>126</v>
      </c>
      <c r="F31" s="4">
        <v>137</v>
      </c>
      <c r="G31" s="16">
        <f>SUM(Taulukko1[[#This Row],[H]:[N]])</f>
        <v>263</v>
      </c>
      <c r="H31" s="4">
        <v>128</v>
      </c>
      <c r="I31" s="4">
        <v>151</v>
      </c>
      <c r="J31" s="16">
        <f>H31+I31</f>
        <v>279</v>
      </c>
      <c r="L31" s="16">
        <f>G31+J31</f>
        <v>542</v>
      </c>
    </row>
    <row r="32" spans="1:12" x14ac:dyDescent="0.2">
      <c r="A32" s="2" t="s">
        <v>1</v>
      </c>
      <c r="B32" t="s">
        <v>2</v>
      </c>
      <c r="C32" s="2" t="s">
        <v>32</v>
      </c>
      <c r="E32" s="4">
        <v>146</v>
      </c>
      <c r="F32" s="4">
        <v>112</v>
      </c>
      <c r="G32" s="16">
        <f>SUM(Taulukko1[[#This Row],[H]:[N]])</f>
        <v>258</v>
      </c>
      <c r="H32" s="4">
        <v>99</v>
      </c>
      <c r="I32" s="4">
        <v>128</v>
      </c>
      <c r="J32" s="16">
        <f>H32+I32</f>
        <v>227</v>
      </c>
      <c r="L32" s="16">
        <f>G32+J32</f>
        <v>485</v>
      </c>
    </row>
    <row r="34" spans="1:12" x14ac:dyDescent="0.2">
      <c r="A34" s="14" t="s">
        <v>26</v>
      </c>
      <c r="B34" s="1" t="s">
        <v>27</v>
      </c>
      <c r="C34" s="3" t="s">
        <v>28</v>
      </c>
      <c r="D34" s="1" t="s">
        <v>43</v>
      </c>
      <c r="E34" s="5" t="s">
        <v>6</v>
      </c>
      <c r="F34" s="5" t="s">
        <v>7</v>
      </c>
      <c r="G34" s="5" t="s">
        <v>30</v>
      </c>
      <c r="H34" s="5" t="s">
        <v>29</v>
      </c>
      <c r="I34" s="5" t="s">
        <v>42</v>
      </c>
      <c r="J34" s="5" t="s">
        <v>44</v>
      </c>
      <c r="K34" s="5" t="s">
        <v>45</v>
      </c>
      <c r="L34" s="6" t="s">
        <v>48</v>
      </c>
    </row>
    <row r="35" spans="1:12" x14ac:dyDescent="0.2">
      <c r="A35" s="2" t="s">
        <v>24</v>
      </c>
      <c r="B35" t="s">
        <v>25</v>
      </c>
      <c r="C35" s="2" t="s">
        <v>31</v>
      </c>
      <c r="E35" s="4">
        <v>124</v>
      </c>
      <c r="F35" s="4">
        <v>104</v>
      </c>
      <c r="G35" s="4">
        <f>SUM(Taulukko6[[#This Row],[H]:[N]])</f>
        <v>228</v>
      </c>
      <c r="H35" s="4">
        <v>111</v>
      </c>
      <c r="I35" s="4">
        <v>107</v>
      </c>
      <c r="J35" s="4">
        <f>H35+I35</f>
        <v>218</v>
      </c>
      <c r="L35" s="4">
        <f>G35+J35</f>
        <v>446</v>
      </c>
    </row>
  </sheetData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5"/>
  <sheetViews>
    <sheetView zoomScale="90" zoomScaleNormal="90" workbookViewId="0" xr3:uid="{958C4451-9541-5A59-BF78-D2F731DF1C81}">
      <selection activeCell="F19" sqref="F19"/>
    </sheetView>
  </sheetViews>
  <sheetFormatPr defaultRowHeight="15" x14ac:dyDescent="0.2"/>
  <cols>
    <col min="1" max="1" width="11.43359375" bestFit="1" customWidth="1"/>
    <col min="2" max="2" width="18.0234375" bestFit="1" customWidth="1"/>
    <col min="3" max="3" width="11.703125" bestFit="1" customWidth="1"/>
    <col min="4" max="4" width="4.16796875" bestFit="1" customWidth="1"/>
    <col min="10" max="10" width="11.43359375" bestFit="1" customWidth="1"/>
    <col min="11" max="11" width="18.29296875" bestFit="1" customWidth="1"/>
  </cols>
  <sheetData>
    <row r="1" spans="1:14" ht="21.75" x14ac:dyDescent="0.35">
      <c r="F1" s="7" t="s">
        <v>46</v>
      </c>
    </row>
    <row r="2" spans="1:14" x14ac:dyDescent="0.2">
      <c r="F2" s="13" t="s">
        <v>51</v>
      </c>
    </row>
    <row r="3" spans="1:14" ht="17.25" x14ac:dyDescent="0.2">
      <c r="B3" t="s">
        <v>55</v>
      </c>
      <c r="F3" s="8" t="s">
        <v>47</v>
      </c>
      <c r="K3" t="s">
        <v>56</v>
      </c>
    </row>
    <row r="5" spans="1:14" x14ac:dyDescent="0.2">
      <c r="A5" s="15" t="s">
        <v>26</v>
      </c>
      <c r="B5" s="9" t="s">
        <v>27</v>
      </c>
      <c r="C5" s="10" t="s">
        <v>28</v>
      </c>
      <c r="D5" s="9" t="s">
        <v>43</v>
      </c>
      <c r="E5" s="11" t="s">
        <v>6</v>
      </c>
      <c r="F5" s="11" t="s">
        <v>7</v>
      </c>
      <c r="G5" s="11" t="s">
        <v>30</v>
      </c>
      <c r="H5" s="21"/>
      <c r="I5" s="21"/>
      <c r="J5" s="15" t="s">
        <v>26</v>
      </c>
      <c r="K5" s="9" t="s">
        <v>27</v>
      </c>
      <c r="L5" s="11" t="s">
        <v>29</v>
      </c>
      <c r="M5" s="11" t="s">
        <v>42</v>
      </c>
      <c r="N5" s="11" t="s">
        <v>44</v>
      </c>
    </row>
    <row r="6" spans="1:14" x14ac:dyDescent="0.2">
      <c r="A6" s="2" t="s">
        <v>7</v>
      </c>
      <c r="B6" t="s">
        <v>49</v>
      </c>
      <c r="C6" s="2" t="s">
        <v>34</v>
      </c>
      <c r="E6" s="4">
        <v>270</v>
      </c>
      <c r="F6" s="4">
        <v>267</v>
      </c>
      <c r="G6" s="16">
        <f t="shared" ref="G6:G7" si="0">E6+F6</f>
        <v>537</v>
      </c>
      <c r="H6" s="16"/>
      <c r="I6" s="16"/>
      <c r="J6" s="2" t="s">
        <v>7</v>
      </c>
      <c r="K6" t="s">
        <v>49</v>
      </c>
      <c r="L6" s="16">
        <v>180</v>
      </c>
      <c r="M6" s="16">
        <v>181</v>
      </c>
      <c r="N6" s="16">
        <f t="shared" ref="N6:N7" si="1">L6+M6</f>
        <v>361</v>
      </c>
    </row>
    <row r="7" spans="1:14" x14ac:dyDescent="0.2">
      <c r="A7" s="2" t="s">
        <v>7</v>
      </c>
      <c r="B7" t="s">
        <v>52</v>
      </c>
      <c r="C7" s="2" t="s">
        <v>54</v>
      </c>
      <c r="E7" s="4">
        <v>277</v>
      </c>
      <c r="F7" s="4">
        <v>252</v>
      </c>
      <c r="G7" s="16">
        <f t="shared" si="0"/>
        <v>529</v>
      </c>
      <c r="H7" s="16"/>
      <c r="I7" s="16"/>
      <c r="J7" s="2" t="s">
        <v>7</v>
      </c>
      <c r="K7" t="s">
        <v>52</v>
      </c>
      <c r="L7" s="16">
        <v>173</v>
      </c>
      <c r="M7" s="16">
        <v>173</v>
      </c>
      <c r="N7" s="16">
        <f t="shared" si="1"/>
        <v>346</v>
      </c>
    </row>
    <row r="8" spans="1:14" x14ac:dyDescent="0.2">
      <c r="A8" s="2"/>
      <c r="C8" s="2"/>
      <c r="E8" s="4"/>
      <c r="F8" s="4"/>
      <c r="G8" s="16"/>
      <c r="H8" s="16"/>
      <c r="I8" s="16"/>
      <c r="J8" s="2"/>
      <c r="L8" s="4"/>
      <c r="M8" s="4"/>
      <c r="N8" s="16"/>
    </row>
    <row r="9" spans="1:14" x14ac:dyDescent="0.2">
      <c r="A9" s="2" t="s">
        <v>26</v>
      </c>
      <c r="B9" t="s">
        <v>27</v>
      </c>
      <c r="C9" s="2" t="s">
        <v>28</v>
      </c>
      <c r="D9" t="s">
        <v>43</v>
      </c>
      <c r="E9" s="4" t="s">
        <v>6</v>
      </c>
      <c r="F9" s="4" t="s">
        <v>7</v>
      </c>
      <c r="G9" s="4" t="s">
        <v>30</v>
      </c>
      <c r="H9" s="4"/>
      <c r="I9" s="4"/>
      <c r="J9" s="2" t="s">
        <v>26</v>
      </c>
      <c r="K9" t="s">
        <v>27</v>
      </c>
      <c r="L9" s="4" t="s">
        <v>29</v>
      </c>
      <c r="M9" s="4" t="s">
        <v>42</v>
      </c>
      <c r="N9" s="4" t="s">
        <v>44</v>
      </c>
    </row>
    <row r="10" spans="1:14" x14ac:dyDescent="0.2">
      <c r="A10" s="2" t="s">
        <v>16</v>
      </c>
      <c r="B10" t="s">
        <v>12</v>
      </c>
      <c r="C10" s="2" t="s">
        <v>36</v>
      </c>
      <c r="E10" s="4">
        <v>288</v>
      </c>
      <c r="F10" s="4">
        <v>275</v>
      </c>
      <c r="G10" s="16">
        <f>E10+F10</f>
        <v>563</v>
      </c>
      <c r="H10" s="16"/>
      <c r="I10" s="16"/>
      <c r="J10" s="2" t="s">
        <v>16</v>
      </c>
      <c r="K10" t="s">
        <v>12</v>
      </c>
      <c r="L10" s="4">
        <v>190</v>
      </c>
      <c r="M10" s="16">
        <v>187</v>
      </c>
      <c r="N10" s="16">
        <f>L10+M10</f>
        <v>377</v>
      </c>
    </row>
    <row r="11" spans="1:14" x14ac:dyDescent="0.2">
      <c r="A11" s="2" t="s">
        <v>16</v>
      </c>
      <c r="B11" t="s">
        <v>11</v>
      </c>
      <c r="C11" s="2" t="s">
        <v>34</v>
      </c>
      <c r="E11" s="4">
        <v>273</v>
      </c>
      <c r="F11" s="4">
        <v>271</v>
      </c>
      <c r="G11" s="16">
        <f>E11+F11</f>
        <v>544</v>
      </c>
      <c r="H11" s="16"/>
      <c r="I11" s="16"/>
      <c r="J11" s="2" t="s">
        <v>16</v>
      </c>
      <c r="K11" t="s">
        <v>13</v>
      </c>
      <c r="L11" s="4">
        <v>176</v>
      </c>
      <c r="M11" s="16">
        <v>176</v>
      </c>
      <c r="N11" s="16">
        <f>L11+M11</f>
        <v>352</v>
      </c>
    </row>
    <row r="12" spans="1:14" x14ac:dyDescent="0.2">
      <c r="A12" s="2" t="s">
        <v>16</v>
      </c>
      <c r="B12" t="s">
        <v>15</v>
      </c>
      <c r="C12" s="2" t="s">
        <v>38</v>
      </c>
      <c r="E12" s="4">
        <v>281</v>
      </c>
      <c r="F12" s="4">
        <v>260</v>
      </c>
      <c r="G12" s="16">
        <f>E12+F12</f>
        <v>541</v>
      </c>
      <c r="H12" s="16"/>
      <c r="I12" s="16"/>
      <c r="J12" s="2" t="s">
        <v>16</v>
      </c>
      <c r="K12" t="s">
        <v>15</v>
      </c>
      <c r="L12" s="4">
        <v>174</v>
      </c>
      <c r="M12" s="16">
        <v>177</v>
      </c>
      <c r="N12" s="16">
        <f>L12+M12</f>
        <v>351</v>
      </c>
    </row>
    <row r="13" spans="1:14" x14ac:dyDescent="0.2">
      <c r="A13" s="2" t="s">
        <v>16</v>
      </c>
      <c r="B13" t="s">
        <v>13</v>
      </c>
      <c r="C13" s="2" t="s">
        <v>37</v>
      </c>
      <c r="E13" s="4">
        <v>276</v>
      </c>
      <c r="F13" s="4">
        <v>258</v>
      </c>
      <c r="G13" s="16">
        <f>E13+F13</f>
        <v>534</v>
      </c>
      <c r="H13" s="16"/>
      <c r="I13" s="16"/>
      <c r="J13" s="2" t="s">
        <v>16</v>
      </c>
      <c r="K13" t="s">
        <v>11</v>
      </c>
      <c r="L13" s="4">
        <v>167</v>
      </c>
      <c r="M13" s="16">
        <v>175</v>
      </c>
      <c r="N13" s="16">
        <f>L13+M13</f>
        <v>342</v>
      </c>
    </row>
    <row r="14" spans="1:14" x14ac:dyDescent="0.2">
      <c r="A14" s="2" t="s">
        <v>16</v>
      </c>
      <c r="B14" t="s">
        <v>14</v>
      </c>
      <c r="C14" s="2" t="s">
        <v>31</v>
      </c>
      <c r="E14" s="4">
        <v>268</v>
      </c>
      <c r="F14" s="4">
        <v>211</v>
      </c>
      <c r="G14" s="16">
        <f>E14+F14</f>
        <v>479</v>
      </c>
      <c r="H14" s="16"/>
      <c r="I14" s="16"/>
      <c r="J14" s="2" t="s">
        <v>16</v>
      </c>
      <c r="K14" t="s">
        <v>14</v>
      </c>
      <c r="L14" s="4">
        <v>166</v>
      </c>
      <c r="M14" s="16">
        <v>166</v>
      </c>
      <c r="N14" s="16">
        <f>L14+M14</f>
        <v>332</v>
      </c>
    </row>
    <row r="15" spans="1:14" x14ac:dyDescent="0.2">
      <c r="A15" s="2"/>
      <c r="C15" s="2"/>
      <c r="E15" s="4"/>
      <c r="F15" s="4"/>
      <c r="G15" s="16"/>
      <c r="H15" s="16"/>
      <c r="I15" s="16"/>
      <c r="J15" s="2"/>
      <c r="L15" s="4"/>
      <c r="M15" s="4"/>
      <c r="N15" s="16"/>
    </row>
    <row r="16" spans="1:14" x14ac:dyDescent="0.2">
      <c r="A16" s="2" t="s">
        <v>26</v>
      </c>
      <c r="B16" t="s">
        <v>27</v>
      </c>
      <c r="C16" s="2" t="s">
        <v>28</v>
      </c>
      <c r="D16" t="s">
        <v>43</v>
      </c>
      <c r="E16" s="4" t="s">
        <v>6</v>
      </c>
      <c r="F16" s="4" t="s">
        <v>7</v>
      </c>
      <c r="G16" s="4" t="s">
        <v>30</v>
      </c>
      <c r="H16" s="4"/>
      <c r="I16" s="4"/>
      <c r="J16" s="2" t="s">
        <v>26</v>
      </c>
      <c r="K16" t="s">
        <v>27</v>
      </c>
      <c r="L16" s="4" t="s">
        <v>29</v>
      </c>
      <c r="M16" s="4" t="s">
        <v>42</v>
      </c>
      <c r="N16" s="4" t="s">
        <v>44</v>
      </c>
    </row>
    <row r="17" spans="1:14" x14ac:dyDescent="0.2">
      <c r="A17" s="2" t="s">
        <v>23</v>
      </c>
      <c r="B17" t="s">
        <v>21</v>
      </c>
      <c r="C17" s="2" t="s">
        <v>31</v>
      </c>
      <c r="E17" s="4">
        <v>298</v>
      </c>
      <c r="F17" s="4">
        <v>288</v>
      </c>
      <c r="G17" s="16">
        <f>E17+F17</f>
        <v>586</v>
      </c>
      <c r="H17" s="16"/>
      <c r="I17" s="16"/>
      <c r="J17" s="2" t="s">
        <v>23</v>
      </c>
      <c r="K17" t="s">
        <v>21</v>
      </c>
      <c r="L17" s="4">
        <v>193</v>
      </c>
      <c r="M17" s="16">
        <v>196</v>
      </c>
      <c r="N17" s="16">
        <f>L17+M17</f>
        <v>389</v>
      </c>
    </row>
    <row r="18" spans="1:14" x14ac:dyDescent="0.2">
      <c r="A18" s="2" t="s">
        <v>23</v>
      </c>
      <c r="B18" t="s">
        <v>17</v>
      </c>
      <c r="C18" s="2" t="s">
        <v>39</v>
      </c>
      <c r="E18" s="4">
        <v>291</v>
      </c>
      <c r="F18" s="4">
        <v>281</v>
      </c>
      <c r="G18" s="16">
        <f>E18+F18</f>
        <v>572</v>
      </c>
      <c r="H18" s="16"/>
      <c r="I18" s="16"/>
      <c r="J18" s="2" t="s">
        <v>23</v>
      </c>
      <c r="K18" t="s">
        <v>20</v>
      </c>
      <c r="L18" s="4">
        <v>190</v>
      </c>
      <c r="M18" s="16">
        <v>191</v>
      </c>
      <c r="N18" s="16">
        <f>L18+M18</f>
        <v>381</v>
      </c>
    </row>
    <row r="19" spans="1:14" x14ac:dyDescent="0.2">
      <c r="A19" s="2" t="s">
        <v>23</v>
      </c>
      <c r="B19" t="s">
        <v>20</v>
      </c>
      <c r="C19" s="2" t="s">
        <v>39</v>
      </c>
      <c r="E19" s="4">
        <v>287</v>
      </c>
      <c r="F19" s="4">
        <v>277</v>
      </c>
      <c r="G19" s="16">
        <f>E19+F19</f>
        <v>564</v>
      </c>
      <c r="H19" s="16"/>
      <c r="I19" s="16"/>
      <c r="J19" s="2" t="s">
        <v>23</v>
      </c>
      <c r="K19" t="s">
        <v>17</v>
      </c>
      <c r="L19" s="4">
        <v>181</v>
      </c>
      <c r="M19" s="16">
        <v>193</v>
      </c>
      <c r="N19" s="16">
        <f>L19+M19</f>
        <v>374</v>
      </c>
    </row>
    <row r="20" spans="1:14" x14ac:dyDescent="0.2">
      <c r="A20" s="2" t="s">
        <v>23</v>
      </c>
      <c r="B20" t="s">
        <v>22</v>
      </c>
      <c r="C20" s="2" t="s">
        <v>41</v>
      </c>
      <c r="E20" s="4">
        <v>289</v>
      </c>
      <c r="F20" s="4">
        <v>275</v>
      </c>
      <c r="G20" s="16">
        <f>E20+F20</f>
        <v>564</v>
      </c>
      <c r="H20" s="16"/>
      <c r="I20" s="16"/>
      <c r="J20" s="2" t="s">
        <v>23</v>
      </c>
      <c r="K20" t="s">
        <v>22</v>
      </c>
      <c r="L20" s="4">
        <v>183</v>
      </c>
      <c r="M20" s="16">
        <v>186</v>
      </c>
      <c r="N20" s="16">
        <f>L20+M20</f>
        <v>369</v>
      </c>
    </row>
    <row r="21" spans="1:14" x14ac:dyDescent="0.2">
      <c r="A21" s="2" t="s">
        <v>23</v>
      </c>
      <c r="B21" t="s">
        <v>18</v>
      </c>
      <c r="C21" s="2" t="s">
        <v>40</v>
      </c>
      <c r="E21" s="4">
        <v>276</v>
      </c>
      <c r="F21" s="4">
        <v>251</v>
      </c>
      <c r="G21" s="16">
        <f>E21+F21</f>
        <v>527</v>
      </c>
      <c r="H21" s="16"/>
      <c r="I21" s="16"/>
      <c r="J21" s="2" t="s">
        <v>23</v>
      </c>
      <c r="K21" t="s">
        <v>18</v>
      </c>
      <c r="L21" s="4">
        <v>175</v>
      </c>
      <c r="M21" s="16">
        <v>179</v>
      </c>
      <c r="N21" s="16">
        <f>L21+M21</f>
        <v>354</v>
      </c>
    </row>
    <row r="22" spans="1:14" x14ac:dyDescent="0.2">
      <c r="A22" s="2"/>
      <c r="C22" s="2"/>
      <c r="E22" s="4"/>
      <c r="F22" s="4"/>
      <c r="G22" s="16"/>
      <c r="H22" s="16"/>
      <c r="I22" s="16"/>
      <c r="J22" s="2"/>
      <c r="L22" s="4"/>
      <c r="M22" s="4"/>
      <c r="N22" s="16"/>
    </row>
    <row r="23" spans="1:14" x14ac:dyDescent="0.2">
      <c r="A23" s="2" t="s">
        <v>26</v>
      </c>
      <c r="B23" t="s">
        <v>27</v>
      </c>
      <c r="C23" s="2" t="s">
        <v>28</v>
      </c>
      <c r="D23" t="s">
        <v>43</v>
      </c>
      <c r="E23" s="4" t="s">
        <v>6</v>
      </c>
      <c r="F23" s="4" t="s">
        <v>7</v>
      </c>
      <c r="G23" s="4" t="s">
        <v>30</v>
      </c>
      <c r="H23" s="4"/>
      <c r="I23" s="4"/>
      <c r="J23" s="2" t="s">
        <v>26</v>
      </c>
      <c r="K23" t="s">
        <v>27</v>
      </c>
      <c r="L23" s="4" t="s">
        <v>29</v>
      </c>
      <c r="M23" s="4" t="s">
        <v>42</v>
      </c>
      <c r="N23" s="4" t="s">
        <v>44</v>
      </c>
    </row>
    <row r="24" spans="1:14" x14ac:dyDescent="0.2">
      <c r="A24" s="2" t="s">
        <v>10</v>
      </c>
      <c r="B24" t="s">
        <v>9</v>
      </c>
      <c r="C24" s="2" t="s">
        <v>35</v>
      </c>
      <c r="E24" s="4">
        <v>190</v>
      </c>
      <c r="F24" s="4">
        <v>169</v>
      </c>
      <c r="G24" s="16">
        <f>E24+F24</f>
        <v>359</v>
      </c>
      <c r="H24" s="16"/>
      <c r="I24" s="16"/>
      <c r="J24" s="2" t="s">
        <v>10</v>
      </c>
      <c r="K24" t="s">
        <v>9</v>
      </c>
      <c r="L24" s="16">
        <v>185</v>
      </c>
      <c r="M24" s="16">
        <v>177</v>
      </c>
      <c r="N24" s="16">
        <f>L24+M24</f>
        <v>362</v>
      </c>
    </row>
    <row r="25" spans="1:14" x14ac:dyDescent="0.2">
      <c r="A25" s="2" t="s">
        <v>10</v>
      </c>
      <c r="B25" t="s">
        <v>8</v>
      </c>
      <c r="C25" s="2" t="s">
        <v>34</v>
      </c>
      <c r="E25" s="4">
        <v>160</v>
      </c>
      <c r="F25" s="4">
        <v>148</v>
      </c>
      <c r="G25" s="16">
        <f>E25+F25</f>
        <v>308</v>
      </c>
      <c r="H25" s="16"/>
      <c r="I25" s="16"/>
      <c r="J25" s="2" t="s">
        <v>10</v>
      </c>
      <c r="K25" t="s">
        <v>8</v>
      </c>
      <c r="L25" s="16">
        <v>157</v>
      </c>
      <c r="M25" s="16">
        <v>165</v>
      </c>
      <c r="N25" s="16">
        <f>L25+M25</f>
        <v>322</v>
      </c>
    </row>
    <row r="26" spans="1:14" x14ac:dyDescent="0.2">
      <c r="A26" s="2"/>
      <c r="C26" s="2"/>
      <c r="E26" s="4"/>
      <c r="F26" s="4"/>
      <c r="G26" s="4"/>
      <c r="H26" s="4"/>
      <c r="I26" s="4"/>
      <c r="J26" s="2"/>
      <c r="L26" s="4"/>
      <c r="M26" s="4"/>
      <c r="N26" s="4"/>
    </row>
    <row r="27" spans="1:14" x14ac:dyDescent="0.2">
      <c r="A27" s="2" t="s">
        <v>26</v>
      </c>
      <c r="B27" t="s">
        <v>27</v>
      </c>
      <c r="C27" s="2" t="s">
        <v>28</v>
      </c>
      <c r="D27" t="s">
        <v>43</v>
      </c>
      <c r="E27" s="4" t="s">
        <v>6</v>
      </c>
      <c r="F27" s="4" t="s">
        <v>7</v>
      </c>
      <c r="G27" s="4" t="s">
        <v>30</v>
      </c>
      <c r="H27" s="4"/>
      <c r="I27" s="4"/>
      <c r="J27" s="2" t="s">
        <v>26</v>
      </c>
      <c r="K27" t="s">
        <v>27</v>
      </c>
      <c r="L27" s="4" t="s">
        <v>29</v>
      </c>
      <c r="M27" s="4" t="s">
        <v>42</v>
      </c>
      <c r="N27" s="4" t="s">
        <v>44</v>
      </c>
    </row>
    <row r="28" spans="1:14" x14ac:dyDescent="0.2">
      <c r="A28" s="2" t="s">
        <v>1</v>
      </c>
      <c r="B28" t="s">
        <v>4</v>
      </c>
      <c r="C28" s="2" t="s">
        <v>31</v>
      </c>
      <c r="E28" s="4">
        <v>168</v>
      </c>
      <c r="F28" s="4">
        <v>161</v>
      </c>
      <c r="G28" s="16">
        <f>E28+F28</f>
        <v>329</v>
      </c>
      <c r="H28" s="16"/>
      <c r="I28" s="16"/>
      <c r="J28" s="2" t="s">
        <v>1</v>
      </c>
      <c r="K28" t="s">
        <v>3</v>
      </c>
      <c r="L28" s="4">
        <v>151</v>
      </c>
      <c r="M28" s="4">
        <v>174</v>
      </c>
      <c r="N28" s="16">
        <f>L28+M28</f>
        <v>325</v>
      </c>
    </row>
    <row r="29" spans="1:14" x14ac:dyDescent="0.2">
      <c r="A29" s="2" t="s">
        <v>1</v>
      </c>
      <c r="B29" t="s">
        <v>5</v>
      </c>
      <c r="C29" s="2" t="s">
        <v>31</v>
      </c>
      <c r="E29" s="4">
        <v>165</v>
      </c>
      <c r="F29" s="4">
        <v>143</v>
      </c>
      <c r="G29" s="16">
        <f>E29+F29</f>
        <v>308</v>
      </c>
      <c r="H29" s="16"/>
      <c r="I29" s="16"/>
      <c r="J29" s="2" t="s">
        <v>1</v>
      </c>
      <c r="K29" t="s">
        <v>5</v>
      </c>
      <c r="L29" s="4">
        <v>150</v>
      </c>
      <c r="M29" s="4">
        <v>132</v>
      </c>
      <c r="N29" s="16">
        <f>L29+M29</f>
        <v>282</v>
      </c>
    </row>
    <row r="30" spans="1:14" x14ac:dyDescent="0.2">
      <c r="A30" s="2" t="s">
        <v>1</v>
      </c>
      <c r="B30" t="s">
        <v>3</v>
      </c>
      <c r="C30" s="2" t="s">
        <v>33</v>
      </c>
      <c r="E30" s="4">
        <v>155</v>
      </c>
      <c r="F30" s="4">
        <v>146</v>
      </c>
      <c r="G30" s="16">
        <f>E30+F30</f>
        <v>301</v>
      </c>
      <c r="H30" s="16"/>
      <c r="I30" s="16"/>
      <c r="J30" s="2" t="s">
        <v>1</v>
      </c>
      <c r="K30" t="s">
        <v>0</v>
      </c>
      <c r="L30" s="4">
        <v>128</v>
      </c>
      <c r="M30" s="4">
        <v>151</v>
      </c>
      <c r="N30" s="16">
        <f>L30+M30</f>
        <v>279</v>
      </c>
    </row>
    <row r="31" spans="1:14" x14ac:dyDescent="0.2">
      <c r="A31" s="2" t="s">
        <v>1</v>
      </c>
      <c r="B31" t="s">
        <v>2</v>
      </c>
      <c r="C31" s="2" t="s">
        <v>32</v>
      </c>
      <c r="E31" s="4">
        <v>146</v>
      </c>
      <c r="F31" s="4">
        <v>112</v>
      </c>
      <c r="G31" s="16">
        <f>E31+F31</f>
        <v>258</v>
      </c>
      <c r="H31" s="16"/>
      <c r="I31" s="16"/>
      <c r="J31" s="2" t="s">
        <v>1</v>
      </c>
      <c r="K31" t="s">
        <v>2</v>
      </c>
      <c r="L31" s="4">
        <v>99</v>
      </c>
      <c r="M31" s="4">
        <v>128</v>
      </c>
      <c r="N31" s="16">
        <f>L31+M31</f>
        <v>227</v>
      </c>
    </row>
    <row r="32" spans="1:14" x14ac:dyDescent="0.2">
      <c r="A32" s="2" t="s">
        <v>1</v>
      </c>
      <c r="B32" t="s">
        <v>0</v>
      </c>
      <c r="C32" s="2" t="s">
        <v>31</v>
      </c>
      <c r="E32" s="4">
        <v>126</v>
      </c>
      <c r="F32" s="4">
        <v>137</v>
      </c>
      <c r="G32" s="16">
        <f>E32+F32</f>
        <v>263</v>
      </c>
      <c r="H32" s="16"/>
      <c r="I32" s="16"/>
      <c r="J32" s="2" t="s">
        <v>1</v>
      </c>
      <c r="K32" t="s">
        <v>4</v>
      </c>
      <c r="L32" s="4">
        <v>161</v>
      </c>
      <c r="M32" s="4">
        <v>177</v>
      </c>
      <c r="N32" s="16">
        <f>L32+M32</f>
        <v>338</v>
      </c>
    </row>
    <row r="33" spans="1:14" x14ac:dyDescent="0.2">
      <c r="A33" s="2"/>
      <c r="C33" s="2"/>
      <c r="E33" s="4"/>
      <c r="F33" s="4"/>
      <c r="G33" s="4"/>
      <c r="H33" s="4"/>
      <c r="I33" s="4"/>
      <c r="J33" s="2"/>
      <c r="L33" s="4"/>
      <c r="M33" s="4"/>
      <c r="N33" s="4"/>
    </row>
    <row r="34" spans="1:14" x14ac:dyDescent="0.2">
      <c r="A34" s="15" t="s">
        <v>26</v>
      </c>
      <c r="B34" s="9" t="s">
        <v>27</v>
      </c>
      <c r="C34" s="10" t="s">
        <v>28</v>
      </c>
      <c r="D34" s="9" t="s">
        <v>43</v>
      </c>
      <c r="E34" s="11" t="s">
        <v>6</v>
      </c>
      <c r="F34" s="11" t="s">
        <v>7</v>
      </c>
      <c r="G34" s="11" t="s">
        <v>30</v>
      </c>
      <c r="H34" s="21"/>
      <c r="I34" s="21"/>
      <c r="J34" s="15" t="s">
        <v>26</v>
      </c>
      <c r="K34" s="9" t="s">
        <v>27</v>
      </c>
      <c r="L34" s="11" t="s">
        <v>29</v>
      </c>
      <c r="M34" s="11" t="s">
        <v>42</v>
      </c>
      <c r="N34" s="11" t="s">
        <v>44</v>
      </c>
    </row>
    <row r="35" spans="1:14" x14ac:dyDescent="0.2">
      <c r="A35" s="2" t="s">
        <v>24</v>
      </c>
      <c r="B35" t="s">
        <v>25</v>
      </c>
      <c r="C35" s="2" t="s">
        <v>31</v>
      </c>
      <c r="E35" s="4">
        <v>124</v>
      </c>
      <c r="F35" s="4">
        <v>104</v>
      </c>
      <c r="G35" s="16">
        <f t="shared" ref="G35" si="2">E35+F35</f>
        <v>228</v>
      </c>
      <c r="H35" s="4"/>
      <c r="I35" s="4"/>
      <c r="J35" s="2" t="s">
        <v>24</v>
      </c>
      <c r="K35" t="s">
        <v>25</v>
      </c>
      <c r="L35" s="4">
        <v>111</v>
      </c>
      <c r="M35" s="4">
        <v>107</v>
      </c>
      <c r="N35" s="16">
        <f t="shared" ref="N35" si="3">L35+M35</f>
        <v>218</v>
      </c>
    </row>
  </sheetData>
  <pageMargins left="0.7" right="0.7" top="0.75" bottom="0.75" header="0.3" footer="0.3"/>
  <pageSetup paperSize="9" orientation="portrait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5"/>
  <sheetViews>
    <sheetView tabSelected="1" topLeftCell="A4" zoomScale="90" zoomScaleNormal="90" workbookViewId="0" xr3:uid="{842E5F09-E766-5B8D-85AF-A39847EA96FD}">
      <selection activeCell="O9" sqref="O9"/>
    </sheetView>
  </sheetViews>
  <sheetFormatPr defaultRowHeight="15" x14ac:dyDescent="0.2"/>
  <cols>
    <col min="1" max="1" width="12.375" style="2" bestFit="1" customWidth="1"/>
    <col min="2" max="2" width="20.17578125" bestFit="1" customWidth="1"/>
    <col min="3" max="3" width="11.43359375" bestFit="1" customWidth="1"/>
    <col min="5" max="5" width="8.47265625" bestFit="1" customWidth="1"/>
    <col min="12" max="12" width="15.46875" bestFit="1" customWidth="1"/>
  </cols>
  <sheetData>
    <row r="1" spans="1:12" ht="21.75" x14ac:dyDescent="0.35">
      <c r="C1" s="2"/>
      <c r="E1" s="4"/>
      <c r="F1" s="7" t="s">
        <v>46</v>
      </c>
      <c r="G1" s="4"/>
      <c r="H1" s="4"/>
      <c r="I1" s="4"/>
      <c r="J1" s="4"/>
      <c r="K1" s="4"/>
      <c r="L1" s="4"/>
    </row>
    <row r="2" spans="1:12" x14ac:dyDescent="0.2">
      <c r="C2" s="2"/>
      <c r="E2" s="2"/>
      <c r="F2" s="13" t="s">
        <v>51</v>
      </c>
      <c r="G2" s="4"/>
      <c r="H2" s="4"/>
      <c r="I2" s="4"/>
      <c r="J2" s="4"/>
      <c r="K2" s="4"/>
      <c r="L2" s="4"/>
    </row>
    <row r="3" spans="1:12" ht="17.25" x14ac:dyDescent="0.2">
      <c r="C3" s="2"/>
      <c r="E3" s="2"/>
      <c r="F3" s="8" t="s">
        <v>50</v>
      </c>
      <c r="G3" s="4"/>
      <c r="H3" s="4"/>
      <c r="I3" s="4"/>
      <c r="J3" s="4"/>
      <c r="K3" s="4"/>
      <c r="L3" s="4"/>
    </row>
    <row r="4" spans="1:12" ht="17.25" x14ac:dyDescent="0.2">
      <c r="C4" s="2"/>
      <c r="E4" s="2"/>
      <c r="F4" s="8"/>
      <c r="G4" s="4"/>
      <c r="H4" s="4"/>
      <c r="I4" s="4"/>
      <c r="J4" s="4"/>
      <c r="K4" s="4"/>
      <c r="L4" s="4"/>
    </row>
    <row r="5" spans="1:12" x14ac:dyDescent="0.2">
      <c r="A5" s="15" t="s">
        <v>26</v>
      </c>
      <c r="B5" s="9" t="s">
        <v>27</v>
      </c>
      <c r="C5" s="10" t="s">
        <v>28</v>
      </c>
      <c r="D5" s="9" t="s">
        <v>43</v>
      </c>
      <c r="E5" s="11" t="s">
        <v>6</v>
      </c>
      <c r="F5" s="11" t="s">
        <v>7</v>
      </c>
      <c r="G5" s="11" t="s">
        <v>30</v>
      </c>
      <c r="H5" s="11" t="s">
        <v>29</v>
      </c>
      <c r="I5" s="11" t="s">
        <v>42</v>
      </c>
      <c r="J5" s="11" t="s">
        <v>44</v>
      </c>
      <c r="K5" s="11" t="s">
        <v>45</v>
      </c>
      <c r="L5" s="12" t="s">
        <v>48</v>
      </c>
    </row>
    <row r="6" spans="1:12" x14ac:dyDescent="0.2">
      <c r="A6" s="2" t="s">
        <v>7</v>
      </c>
      <c r="B6" t="s">
        <v>49</v>
      </c>
      <c r="C6" s="2" t="s">
        <v>34</v>
      </c>
      <c r="E6" s="4">
        <v>279</v>
      </c>
      <c r="F6" s="4">
        <v>270</v>
      </c>
      <c r="G6" s="4">
        <f>SUM(Taulukko714[[#This Row],[H]:[N]])</f>
        <v>549</v>
      </c>
      <c r="H6" s="4">
        <v>184</v>
      </c>
      <c r="I6" s="4">
        <v>180</v>
      </c>
      <c r="J6" s="16">
        <f>Taulukko714[SJ]+Taulukko714[SJ2]</f>
        <v>364</v>
      </c>
      <c r="K6" s="4"/>
      <c r="L6" s="16">
        <f>G6+J6</f>
        <v>913</v>
      </c>
    </row>
    <row r="7" spans="1:12" x14ac:dyDescent="0.2">
      <c r="A7" s="18" t="s">
        <v>7</v>
      </c>
      <c r="B7" s="17" t="s">
        <v>53</v>
      </c>
      <c r="C7" s="18" t="s">
        <v>54</v>
      </c>
      <c r="D7" s="17"/>
      <c r="E7" s="19">
        <v>275</v>
      </c>
      <c r="F7" s="19">
        <v>252</v>
      </c>
      <c r="G7" s="19">
        <f>SUM(Taulukko714[[#This Row],[H]:[N]])</f>
        <v>527</v>
      </c>
      <c r="H7" s="19">
        <v>175</v>
      </c>
      <c r="I7" s="19">
        <v>163</v>
      </c>
      <c r="J7" s="20">
        <f>Taulukko714[SJ]+Taulukko714[SJ2]</f>
        <v>338</v>
      </c>
      <c r="K7" s="19"/>
      <c r="L7" s="20">
        <f>G7+J7</f>
        <v>865</v>
      </c>
    </row>
    <row r="9" spans="1:12" x14ac:dyDescent="0.2">
      <c r="A9" s="2" t="s">
        <v>26</v>
      </c>
      <c r="B9" t="s">
        <v>27</v>
      </c>
      <c r="C9" s="2" t="s">
        <v>28</v>
      </c>
      <c r="D9" t="s">
        <v>43</v>
      </c>
      <c r="E9" s="4" t="s">
        <v>6</v>
      </c>
      <c r="F9" s="4" t="s">
        <v>7</v>
      </c>
      <c r="G9" s="4" t="s">
        <v>30</v>
      </c>
      <c r="H9" s="4" t="s">
        <v>29</v>
      </c>
      <c r="I9" s="4" t="s">
        <v>42</v>
      </c>
      <c r="J9" s="4" t="s">
        <v>44</v>
      </c>
      <c r="K9" s="4" t="s">
        <v>45</v>
      </c>
      <c r="L9" s="4" t="s">
        <v>48</v>
      </c>
    </row>
    <row r="10" spans="1:12" x14ac:dyDescent="0.2">
      <c r="A10" s="2" t="s">
        <v>16</v>
      </c>
      <c r="B10" t="s">
        <v>12</v>
      </c>
      <c r="C10" s="2" t="s">
        <v>36</v>
      </c>
      <c r="E10" s="4">
        <v>289</v>
      </c>
      <c r="F10" s="4">
        <v>288</v>
      </c>
      <c r="G10" s="16">
        <f>SUM(Taulukko411[[#This Row],[H]:[N]])</f>
        <v>577</v>
      </c>
      <c r="H10" s="4">
        <v>190</v>
      </c>
      <c r="I10" s="4">
        <v>179</v>
      </c>
      <c r="J10" s="16">
        <f>Taulukko411[SJ]+Taulukko411[SJ2]</f>
        <v>369</v>
      </c>
      <c r="K10" s="4"/>
      <c r="L10" s="16">
        <f>G10+J10</f>
        <v>946</v>
      </c>
    </row>
    <row r="11" spans="1:12" x14ac:dyDescent="0.2">
      <c r="A11" s="2" t="s">
        <v>16</v>
      </c>
      <c r="B11" t="s">
        <v>13</v>
      </c>
      <c r="C11" s="2" t="s">
        <v>37</v>
      </c>
      <c r="E11" s="4">
        <v>276</v>
      </c>
      <c r="F11" s="4">
        <v>248</v>
      </c>
      <c r="G11" s="16">
        <f>SUM(Taulukko411[[#This Row],[H]:[N]])</f>
        <v>524</v>
      </c>
      <c r="H11" s="4">
        <v>179</v>
      </c>
      <c r="I11" s="4">
        <v>181</v>
      </c>
      <c r="J11" s="16">
        <f>Taulukko411[SJ]+Taulukko411[SJ2]</f>
        <v>360</v>
      </c>
      <c r="K11" s="4"/>
      <c r="L11" s="16">
        <f>G11+J11</f>
        <v>884</v>
      </c>
    </row>
    <row r="12" spans="1:12" x14ac:dyDescent="0.2">
      <c r="A12" s="2" t="s">
        <v>16</v>
      </c>
      <c r="B12" t="s">
        <v>15</v>
      </c>
      <c r="C12" s="2" t="s">
        <v>38</v>
      </c>
      <c r="E12" s="4">
        <v>266</v>
      </c>
      <c r="F12" s="4">
        <v>250</v>
      </c>
      <c r="G12" s="16">
        <f>SUM(Taulukko411[[#This Row],[H]:[N]])</f>
        <v>516</v>
      </c>
      <c r="H12" s="4">
        <v>188</v>
      </c>
      <c r="I12" s="4">
        <v>177</v>
      </c>
      <c r="J12" s="16">
        <f>Taulukko411[SJ]+Taulukko411[SJ2]</f>
        <v>365</v>
      </c>
      <c r="K12" s="4"/>
      <c r="L12" s="16">
        <f>G12+J12</f>
        <v>881</v>
      </c>
    </row>
    <row r="13" spans="1:12" x14ac:dyDescent="0.2">
      <c r="A13" s="2" t="s">
        <v>16</v>
      </c>
      <c r="B13" t="s">
        <v>11</v>
      </c>
      <c r="C13" s="2" t="s">
        <v>34</v>
      </c>
      <c r="E13" s="4">
        <v>272</v>
      </c>
      <c r="F13" s="4">
        <v>265</v>
      </c>
      <c r="G13" s="16">
        <f>SUM(Taulukko411[[#This Row],[H]:[N]])</f>
        <v>537</v>
      </c>
      <c r="H13" s="4">
        <v>175</v>
      </c>
      <c r="I13" s="4">
        <v>166</v>
      </c>
      <c r="J13" s="16">
        <f>Taulukko411[SJ]+Taulukko411[SJ2]</f>
        <v>341</v>
      </c>
      <c r="K13" s="4"/>
      <c r="L13" s="16">
        <f>G13+J13</f>
        <v>878</v>
      </c>
    </row>
    <row r="14" spans="1:12" x14ac:dyDescent="0.2">
      <c r="A14" s="2" t="s">
        <v>16</v>
      </c>
      <c r="B14" t="s">
        <v>14</v>
      </c>
      <c r="C14" s="2" t="s">
        <v>31</v>
      </c>
      <c r="E14" s="4">
        <v>269</v>
      </c>
      <c r="F14" s="4">
        <v>231</v>
      </c>
      <c r="G14" s="16">
        <f>SUM(Taulukko411[[#This Row],[H]:[N]])</f>
        <v>500</v>
      </c>
      <c r="H14" s="4">
        <v>170</v>
      </c>
      <c r="I14" s="4">
        <v>152</v>
      </c>
      <c r="J14" s="16">
        <f>Taulukko411[SJ]+Taulukko411[SJ2]</f>
        <v>322</v>
      </c>
      <c r="K14" s="4"/>
      <c r="L14" s="16">
        <f>G14+J14</f>
        <v>822</v>
      </c>
    </row>
    <row r="15" spans="1:12" x14ac:dyDescent="0.2">
      <c r="C15" s="2"/>
      <c r="E15" s="4"/>
      <c r="F15" s="4"/>
      <c r="G15" s="16"/>
      <c r="H15" s="4"/>
      <c r="I15" s="4"/>
      <c r="J15" s="4"/>
      <c r="K15" s="4"/>
      <c r="L15" s="16"/>
    </row>
    <row r="16" spans="1:12" x14ac:dyDescent="0.2">
      <c r="A16" s="2" t="s">
        <v>26</v>
      </c>
      <c r="B16" t="s">
        <v>27</v>
      </c>
      <c r="C16" s="2" t="s">
        <v>28</v>
      </c>
      <c r="D16" t="s">
        <v>43</v>
      </c>
      <c r="E16" s="4" t="s">
        <v>6</v>
      </c>
      <c r="F16" s="4" t="s">
        <v>7</v>
      </c>
      <c r="G16" s="4" t="s">
        <v>30</v>
      </c>
      <c r="H16" s="4" t="s">
        <v>29</v>
      </c>
      <c r="I16" s="4" t="s">
        <v>42</v>
      </c>
      <c r="J16" s="4" t="s">
        <v>44</v>
      </c>
      <c r="K16" s="4" t="s">
        <v>45</v>
      </c>
      <c r="L16" s="4" t="s">
        <v>48</v>
      </c>
    </row>
    <row r="17" spans="1:12" x14ac:dyDescent="0.2">
      <c r="A17" s="2" t="s">
        <v>23</v>
      </c>
      <c r="B17" t="s">
        <v>21</v>
      </c>
      <c r="C17" s="2" t="s">
        <v>31</v>
      </c>
      <c r="E17" s="4">
        <v>295</v>
      </c>
      <c r="F17" s="4">
        <v>279</v>
      </c>
      <c r="G17" s="16">
        <f>SUM(Taulukko512[[#This Row],[H]:[N]])</f>
        <v>574</v>
      </c>
      <c r="H17" s="4">
        <v>194</v>
      </c>
      <c r="I17" s="4">
        <v>191</v>
      </c>
      <c r="J17" s="16">
        <f>Taulukko512[SJ]+Taulukko512[SJ2]</f>
        <v>385</v>
      </c>
      <c r="K17" s="4"/>
      <c r="L17" s="16">
        <f t="shared" ref="L17:L22" si="0">G17+J17</f>
        <v>959</v>
      </c>
    </row>
    <row r="18" spans="1:12" x14ac:dyDescent="0.2">
      <c r="A18" s="2" t="s">
        <v>23</v>
      </c>
      <c r="B18" t="s">
        <v>22</v>
      </c>
      <c r="C18" s="2" t="s">
        <v>41</v>
      </c>
      <c r="E18" s="4">
        <v>291</v>
      </c>
      <c r="F18" s="4">
        <v>280</v>
      </c>
      <c r="G18" s="16">
        <f>SUM(Taulukko512[[#This Row],[H]:[N]])</f>
        <v>571</v>
      </c>
      <c r="H18" s="4">
        <v>191</v>
      </c>
      <c r="I18" s="4">
        <v>193</v>
      </c>
      <c r="J18" s="16">
        <f>Taulukko512[SJ]+Taulukko512[SJ2]</f>
        <v>384</v>
      </c>
      <c r="K18" s="4"/>
      <c r="L18" s="16">
        <f t="shared" si="0"/>
        <v>955</v>
      </c>
    </row>
    <row r="19" spans="1:12" x14ac:dyDescent="0.2">
      <c r="A19" s="2" t="s">
        <v>23</v>
      </c>
      <c r="B19" t="s">
        <v>17</v>
      </c>
      <c r="C19" s="2" t="s">
        <v>39</v>
      </c>
      <c r="E19" s="4">
        <v>292</v>
      </c>
      <c r="F19" s="4">
        <v>280</v>
      </c>
      <c r="G19" s="16">
        <f>SUM(Taulukko512[[#This Row],[H]:[N]])</f>
        <v>572</v>
      </c>
      <c r="H19" s="4">
        <v>186</v>
      </c>
      <c r="I19" s="4">
        <v>196</v>
      </c>
      <c r="J19" s="16">
        <f>Taulukko512[SJ]+Taulukko512[SJ2]</f>
        <v>382</v>
      </c>
      <c r="K19" s="4"/>
      <c r="L19" s="16">
        <f t="shared" si="0"/>
        <v>954</v>
      </c>
    </row>
    <row r="20" spans="1:12" x14ac:dyDescent="0.2">
      <c r="A20" s="2" t="s">
        <v>23</v>
      </c>
      <c r="B20" t="s">
        <v>20</v>
      </c>
      <c r="C20" s="2" t="s">
        <v>39</v>
      </c>
      <c r="E20" s="4">
        <v>284</v>
      </c>
      <c r="F20" s="4">
        <v>278</v>
      </c>
      <c r="G20" s="16">
        <f>SUM(Taulukko512[[#This Row],[H]:[N]])</f>
        <v>562</v>
      </c>
      <c r="H20" s="4">
        <v>188</v>
      </c>
      <c r="I20" s="4">
        <v>187</v>
      </c>
      <c r="J20" s="16">
        <f>Taulukko512[SJ]+Taulukko512[SJ2]</f>
        <v>375</v>
      </c>
      <c r="K20" s="4"/>
      <c r="L20" s="16">
        <f t="shared" si="0"/>
        <v>937</v>
      </c>
    </row>
    <row r="21" spans="1:12" x14ac:dyDescent="0.2">
      <c r="A21" s="2" t="s">
        <v>23</v>
      </c>
      <c r="B21" t="s">
        <v>18</v>
      </c>
      <c r="C21" s="2" t="s">
        <v>40</v>
      </c>
      <c r="E21" s="4">
        <v>279</v>
      </c>
      <c r="F21" s="4">
        <v>261</v>
      </c>
      <c r="G21" s="16">
        <f>SUM(Taulukko512[[#This Row],[H]:[N]])</f>
        <v>540</v>
      </c>
      <c r="H21" s="4">
        <v>177</v>
      </c>
      <c r="I21" s="4">
        <v>181</v>
      </c>
      <c r="J21" s="16">
        <f>Taulukko512[SJ]+Taulukko512[SJ2]</f>
        <v>358</v>
      </c>
      <c r="K21" s="4"/>
      <c r="L21" s="16">
        <f t="shared" si="0"/>
        <v>898</v>
      </c>
    </row>
    <row r="22" spans="1:12" x14ac:dyDescent="0.2">
      <c r="A22" s="2" t="s">
        <v>23</v>
      </c>
      <c r="B22" t="s">
        <v>19</v>
      </c>
      <c r="C22" s="2" t="s">
        <v>34</v>
      </c>
      <c r="E22" s="4">
        <v>245</v>
      </c>
      <c r="F22" s="4">
        <v>233</v>
      </c>
      <c r="G22" s="16">
        <f>SUM(Taulukko512[[#This Row],[H]:[N]])</f>
        <v>478</v>
      </c>
      <c r="H22" s="4">
        <v>160</v>
      </c>
      <c r="I22" s="4">
        <v>178</v>
      </c>
      <c r="J22" s="16">
        <f>Taulukko512[SJ]+Taulukko512[SJ2]</f>
        <v>338</v>
      </c>
      <c r="K22" s="4"/>
      <c r="L22" s="16">
        <f t="shared" si="0"/>
        <v>816</v>
      </c>
    </row>
    <row r="23" spans="1:12" x14ac:dyDescent="0.2">
      <c r="C23" s="2"/>
      <c r="E23" s="4"/>
      <c r="F23" s="4"/>
      <c r="G23" s="16"/>
      <c r="H23" s="4"/>
      <c r="I23" s="4"/>
      <c r="J23" s="4"/>
      <c r="K23" s="4"/>
      <c r="L23" s="16"/>
    </row>
    <row r="24" spans="1:12" x14ac:dyDescent="0.2">
      <c r="A24" s="2" t="s">
        <v>26</v>
      </c>
      <c r="B24" t="s">
        <v>27</v>
      </c>
      <c r="C24" s="2" t="s">
        <v>28</v>
      </c>
      <c r="D24" t="s">
        <v>43</v>
      </c>
      <c r="E24" s="4" t="s">
        <v>6</v>
      </c>
      <c r="F24" s="4" t="s">
        <v>7</v>
      </c>
      <c r="G24" s="4" t="s">
        <v>30</v>
      </c>
      <c r="H24" s="4" t="s">
        <v>29</v>
      </c>
      <c r="I24" s="4" t="s">
        <v>42</v>
      </c>
      <c r="J24" s="4" t="s">
        <v>44</v>
      </c>
      <c r="K24" s="4" t="s">
        <v>45</v>
      </c>
      <c r="L24" s="4" t="s">
        <v>48</v>
      </c>
    </row>
    <row r="25" spans="1:12" x14ac:dyDescent="0.2">
      <c r="A25" s="2" t="s">
        <v>10</v>
      </c>
      <c r="B25" t="s">
        <v>9</v>
      </c>
      <c r="C25" s="2" t="s">
        <v>35</v>
      </c>
      <c r="E25" s="4">
        <v>191</v>
      </c>
      <c r="F25" s="4">
        <v>182</v>
      </c>
      <c r="G25" s="16">
        <f>SUM(Taulukko310[[#This Row],[H]:[N]])</f>
        <v>373</v>
      </c>
      <c r="H25" s="4">
        <v>190</v>
      </c>
      <c r="I25" s="4">
        <v>183</v>
      </c>
      <c r="J25" s="16">
        <f>Taulukko310[SJ]+Taulukko310[SJ2]</f>
        <v>373</v>
      </c>
      <c r="K25" s="4"/>
      <c r="L25" s="16">
        <f t="shared" ref="L25" si="1">G25+J25</f>
        <v>746</v>
      </c>
    </row>
    <row r="26" spans="1:12" x14ac:dyDescent="0.2">
      <c r="C26" s="2"/>
      <c r="E26" s="4"/>
      <c r="F26" s="4"/>
      <c r="G26" s="16"/>
      <c r="H26" s="4"/>
      <c r="I26" s="4"/>
      <c r="J26" s="4"/>
      <c r="K26" s="4"/>
      <c r="L26" s="16"/>
    </row>
    <row r="27" spans="1:12" x14ac:dyDescent="0.2">
      <c r="A27" s="2" t="s">
        <v>26</v>
      </c>
      <c r="B27" t="s">
        <v>27</v>
      </c>
      <c r="C27" s="2" t="s">
        <v>28</v>
      </c>
      <c r="D27" t="s">
        <v>43</v>
      </c>
      <c r="E27" s="4" t="s">
        <v>6</v>
      </c>
      <c r="F27" s="4" t="s">
        <v>7</v>
      </c>
      <c r="G27" s="4" t="s">
        <v>30</v>
      </c>
      <c r="H27" s="4" t="s">
        <v>29</v>
      </c>
      <c r="I27" s="4" t="s">
        <v>42</v>
      </c>
      <c r="J27" s="4" t="s">
        <v>44</v>
      </c>
      <c r="K27" s="4" t="s">
        <v>45</v>
      </c>
      <c r="L27" s="4" t="s">
        <v>48</v>
      </c>
    </row>
    <row r="28" spans="1:12" x14ac:dyDescent="0.2">
      <c r="A28" s="2" t="s">
        <v>1</v>
      </c>
      <c r="B28" t="s">
        <v>4</v>
      </c>
      <c r="C28" s="2" t="s">
        <v>31</v>
      </c>
      <c r="E28" s="4">
        <v>172</v>
      </c>
      <c r="F28" s="4">
        <v>149</v>
      </c>
      <c r="G28" s="16">
        <f>SUM(Taulukko19[[#This Row],[H]]+Taulukko19[[#This Row],[N]])</f>
        <v>321</v>
      </c>
      <c r="H28" s="4">
        <v>172</v>
      </c>
      <c r="I28" s="4">
        <v>156</v>
      </c>
      <c r="J28" s="16">
        <f>H28+I28</f>
        <v>328</v>
      </c>
      <c r="K28" s="4"/>
      <c r="L28" s="16">
        <f>G28+J28</f>
        <v>649</v>
      </c>
    </row>
    <row r="29" spans="1:12" x14ac:dyDescent="0.2">
      <c r="A29" s="2" t="s">
        <v>1</v>
      </c>
      <c r="B29" t="s">
        <v>0</v>
      </c>
      <c r="C29" s="2" t="s">
        <v>31</v>
      </c>
      <c r="E29" s="4">
        <v>158</v>
      </c>
      <c r="F29" s="4">
        <v>135</v>
      </c>
      <c r="G29" s="16">
        <f>SUM(Taulukko19[[#This Row],[H]]+Taulukko19[[#This Row],[N]])</f>
        <v>293</v>
      </c>
      <c r="H29" s="4">
        <v>153</v>
      </c>
      <c r="I29" s="4">
        <v>149</v>
      </c>
      <c r="J29" s="16">
        <f>H29+I29</f>
        <v>302</v>
      </c>
      <c r="K29" s="4"/>
      <c r="L29" s="16">
        <f>G29+J29</f>
        <v>595</v>
      </c>
    </row>
    <row r="30" spans="1:12" x14ac:dyDescent="0.2">
      <c r="A30" s="2" t="s">
        <v>1</v>
      </c>
      <c r="B30" t="s">
        <v>57</v>
      </c>
      <c r="C30" s="2" t="s">
        <v>58</v>
      </c>
      <c r="E30" s="4">
        <v>173</v>
      </c>
      <c r="F30" s="4">
        <v>144</v>
      </c>
      <c r="G30" s="16">
        <f>SUM(Taulukko19[[#This Row],[H]]+Taulukko19[[#This Row],[N]])</f>
        <v>317</v>
      </c>
      <c r="H30" s="4">
        <v>128</v>
      </c>
      <c r="I30" s="4">
        <v>148</v>
      </c>
      <c r="J30" s="16">
        <f>H30+I30</f>
        <v>276</v>
      </c>
      <c r="K30" s="4"/>
      <c r="L30" s="16">
        <f>G30+J30</f>
        <v>593</v>
      </c>
    </row>
    <row r="31" spans="1:12" x14ac:dyDescent="0.2">
      <c r="A31" s="18" t="s">
        <v>1</v>
      </c>
      <c r="B31" s="17" t="s">
        <v>5</v>
      </c>
      <c r="C31" s="18" t="s">
        <v>31</v>
      </c>
      <c r="D31" s="17"/>
      <c r="E31" s="19">
        <v>161</v>
      </c>
      <c r="F31" s="19">
        <v>126</v>
      </c>
      <c r="G31" s="20">
        <f>SUM(Taulukko19[[#This Row],[H]]+Taulukko19[[#This Row],[N]])</f>
        <v>287</v>
      </c>
      <c r="H31" s="19">
        <v>154</v>
      </c>
      <c r="I31" s="19">
        <v>145</v>
      </c>
      <c r="J31" s="20">
        <f>H31+I31</f>
        <v>299</v>
      </c>
      <c r="K31" s="19"/>
      <c r="L31" s="20">
        <f>G31+J31</f>
        <v>586</v>
      </c>
    </row>
    <row r="32" spans="1:12" x14ac:dyDescent="0.2">
      <c r="C32" s="2"/>
      <c r="E32" s="4"/>
      <c r="F32" s="4"/>
      <c r="G32" s="4"/>
      <c r="H32" s="4"/>
      <c r="I32" s="4"/>
      <c r="J32" s="4"/>
      <c r="K32" s="4"/>
      <c r="L32" s="4"/>
    </row>
    <row r="33" spans="1:12" x14ac:dyDescent="0.2">
      <c r="A33" s="14" t="s">
        <v>26</v>
      </c>
      <c r="B33" s="1" t="s">
        <v>27</v>
      </c>
      <c r="C33" s="3" t="s">
        <v>28</v>
      </c>
      <c r="D33" s="1" t="s">
        <v>43</v>
      </c>
      <c r="E33" s="5" t="s">
        <v>6</v>
      </c>
      <c r="F33" s="5" t="s">
        <v>7</v>
      </c>
      <c r="G33" s="5" t="s">
        <v>30</v>
      </c>
      <c r="H33" s="5" t="s">
        <v>29</v>
      </c>
      <c r="I33" s="5" t="s">
        <v>42</v>
      </c>
      <c r="J33" s="5" t="s">
        <v>44</v>
      </c>
      <c r="K33" s="5" t="s">
        <v>45</v>
      </c>
      <c r="L33" s="6" t="s">
        <v>48</v>
      </c>
    </row>
    <row r="34" spans="1:12" x14ac:dyDescent="0.2">
      <c r="A34" s="2" t="s">
        <v>24</v>
      </c>
      <c r="B34" t="s">
        <v>25</v>
      </c>
      <c r="C34" s="2" t="s">
        <v>31</v>
      </c>
      <c r="E34" s="4">
        <v>130</v>
      </c>
      <c r="F34" s="4">
        <v>110</v>
      </c>
      <c r="G34" s="16">
        <f>SUM(Taulukko613[[#This Row],[H]:[N]])</f>
        <v>240</v>
      </c>
      <c r="H34" s="4">
        <v>127</v>
      </c>
      <c r="I34" s="4">
        <v>109</v>
      </c>
      <c r="J34" s="4">
        <f>Taulukko613[SJ]+Taulukko613[SJ2]</f>
        <v>236</v>
      </c>
      <c r="K34" s="4"/>
      <c r="L34" s="16">
        <f t="shared" ref="L34" si="2">G34+J34</f>
        <v>476</v>
      </c>
    </row>
    <row r="35" spans="1:12" x14ac:dyDescent="0.2">
      <c r="C35" s="2"/>
      <c r="E35" s="4"/>
      <c r="F35" s="4"/>
      <c r="G35" s="4"/>
      <c r="H35" s="4"/>
      <c r="I35" s="4"/>
      <c r="J35" s="4"/>
      <c r="K35" s="4"/>
      <c r="L35" s="4"/>
    </row>
  </sheetData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4"/>
  <sheetViews>
    <sheetView topLeftCell="A7" zoomScale="90" zoomScaleNormal="90" workbookViewId="0" xr3:uid="{51F8DEE0-4D01-5F28-A812-FC0BD7CAC4A5}">
      <selection activeCell="O25" sqref="O25"/>
    </sheetView>
  </sheetViews>
  <sheetFormatPr defaultRowHeight="15" x14ac:dyDescent="0.2"/>
  <cols>
    <col min="1" max="1" width="12.375" bestFit="1" customWidth="1"/>
    <col min="2" max="2" width="20.17578125" bestFit="1" customWidth="1"/>
    <col min="3" max="3" width="13.046875" bestFit="1" customWidth="1"/>
    <col min="4" max="4" width="3.765625" hidden="1" customWidth="1"/>
    <col min="7" max="7" width="10.625" bestFit="1" customWidth="1"/>
    <col min="8" max="8" width="10.625" customWidth="1"/>
    <col min="9" max="9" width="12.10546875" customWidth="1"/>
    <col min="10" max="10" width="12.375" bestFit="1" customWidth="1"/>
    <col min="11" max="11" width="20.17578125" bestFit="1" customWidth="1"/>
    <col min="12" max="12" width="13.046875" style="2" bestFit="1" customWidth="1"/>
    <col min="13" max="13" width="8.7421875" bestFit="1" customWidth="1"/>
    <col min="14" max="14" width="9.81640625" bestFit="1" customWidth="1"/>
    <col min="15" max="15" width="11.02734375" bestFit="1" customWidth="1"/>
  </cols>
  <sheetData>
    <row r="1" spans="1:16" ht="21.75" x14ac:dyDescent="0.35">
      <c r="H1" s="7" t="s">
        <v>46</v>
      </c>
    </row>
    <row r="2" spans="1:16" x14ac:dyDescent="0.2">
      <c r="H2" s="13" t="s">
        <v>51</v>
      </c>
    </row>
    <row r="3" spans="1:16" ht="17.25" x14ac:dyDescent="0.2">
      <c r="B3" t="s">
        <v>55</v>
      </c>
      <c r="H3" s="8" t="s">
        <v>50</v>
      </c>
      <c r="K3" t="s">
        <v>56</v>
      </c>
    </row>
    <row r="5" spans="1:16" x14ac:dyDescent="0.2">
      <c r="A5" s="15" t="s">
        <v>26</v>
      </c>
      <c r="B5" s="9" t="s">
        <v>27</v>
      </c>
      <c r="C5" s="11" t="s">
        <v>28</v>
      </c>
      <c r="D5" s="11" t="s">
        <v>43</v>
      </c>
      <c r="E5" s="11" t="s">
        <v>6</v>
      </c>
      <c r="F5" s="11" t="s">
        <v>7</v>
      </c>
      <c r="G5" s="11" t="s">
        <v>30</v>
      </c>
      <c r="H5" s="21"/>
      <c r="I5" s="21" t="s">
        <v>45</v>
      </c>
      <c r="J5" s="15" t="s">
        <v>26</v>
      </c>
      <c r="K5" s="9" t="s">
        <v>27</v>
      </c>
      <c r="L5" s="10" t="s">
        <v>28</v>
      </c>
      <c r="M5" s="11" t="s">
        <v>29</v>
      </c>
      <c r="N5" s="11" t="s">
        <v>42</v>
      </c>
      <c r="O5" s="11" t="s">
        <v>44</v>
      </c>
      <c r="P5" s="21"/>
    </row>
    <row r="6" spans="1:16" x14ac:dyDescent="0.2">
      <c r="A6" s="2" t="s">
        <v>7</v>
      </c>
      <c r="B6" t="s">
        <v>49</v>
      </c>
      <c r="C6" s="4" t="s">
        <v>34</v>
      </c>
      <c r="D6" s="4">
        <f>Taulukko714[[#This Row],[ ]]</f>
        <v>0</v>
      </c>
      <c r="E6" s="4">
        <v>279</v>
      </c>
      <c r="F6" s="4">
        <v>270</v>
      </c>
      <c r="G6" s="16">
        <f t="shared" ref="G6:G7" si="0">E6+F6</f>
        <v>549</v>
      </c>
      <c r="H6" s="4"/>
      <c r="I6" s="4"/>
      <c r="J6" s="2" t="s">
        <v>7</v>
      </c>
      <c r="K6" t="s">
        <v>49</v>
      </c>
      <c r="L6" s="2" t="s">
        <v>34</v>
      </c>
      <c r="M6" s="16">
        <v>184</v>
      </c>
      <c r="N6" s="16">
        <v>180</v>
      </c>
      <c r="O6" s="16">
        <f>SUM(Taulukko37[[#This Row],[SJ]]+Taulukko37[[#This Row],[SJ2]])</f>
        <v>364</v>
      </c>
      <c r="P6" s="16"/>
    </row>
    <row r="7" spans="1:16" x14ac:dyDescent="0.2">
      <c r="A7" s="18" t="s">
        <v>7</v>
      </c>
      <c r="B7" t="s">
        <v>53</v>
      </c>
      <c r="C7" s="4" t="s">
        <v>54</v>
      </c>
      <c r="D7" s="4">
        <f>Taulukko714[[#This Row],[ ]]</f>
        <v>0</v>
      </c>
      <c r="E7" s="4">
        <v>275</v>
      </c>
      <c r="F7" s="4">
        <v>252</v>
      </c>
      <c r="G7" s="16">
        <f t="shared" si="0"/>
        <v>527</v>
      </c>
      <c r="H7" s="4"/>
      <c r="I7" s="19"/>
      <c r="J7" s="18" t="s">
        <v>7</v>
      </c>
      <c r="K7" t="s">
        <v>59</v>
      </c>
      <c r="L7" s="2" t="s">
        <v>54</v>
      </c>
      <c r="M7" s="16">
        <v>175</v>
      </c>
      <c r="N7" s="16">
        <v>163</v>
      </c>
      <c r="O7" s="20">
        <f>SUM(Taulukko37[[#This Row],[SJ]]+Taulukko37[[#This Row],[SJ2]])</f>
        <v>338</v>
      </c>
      <c r="P7" s="20"/>
    </row>
    <row r="8" spans="1:16" x14ac:dyDescent="0.2">
      <c r="A8" s="2"/>
      <c r="C8" s="4"/>
      <c r="D8" s="4"/>
      <c r="E8" s="4"/>
      <c r="F8" s="4"/>
      <c r="G8" s="4"/>
      <c r="H8" s="4"/>
      <c r="J8" s="2"/>
    </row>
    <row r="9" spans="1:16" x14ac:dyDescent="0.2">
      <c r="A9" s="2" t="s">
        <v>26</v>
      </c>
      <c r="B9" t="s">
        <v>27</v>
      </c>
      <c r="C9" s="4" t="s">
        <v>28</v>
      </c>
      <c r="D9" s="4" t="s">
        <v>43</v>
      </c>
      <c r="E9" s="4" t="s">
        <v>6</v>
      </c>
      <c r="F9" s="4" t="s">
        <v>7</v>
      </c>
      <c r="G9" s="4" t="s">
        <v>30</v>
      </c>
      <c r="H9" s="4"/>
      <c r="I9" s="4" t="s">
        <v>45</v>
      </c>
      <c r="J9" s="2" t="s">
        <v>26</v>
      </c>
      <c r="K9" t="s">
        <v>27</v>
      </c>
      <c r="L9" s="2" t="s">
        <v>28</v>
      </c>
      <c r="M9" s="11" t="s">
        <v>29</v>
      </c>
      <c r="N9" s="11" t="s">
        <v>42</v>
      </c>
      <c r="O9" s="11" t="s">
        <v>44</v>
      </c>
      <c r="P9" s="4"/>
    </row>
    <row r="10" spans="1:16" x14ac:dyDescent="0.2">
      <c r="A10" s="2" t="s">
        <v>16</v>
      </c>
      <c r="B10" t="s">
        <v>12</v>
      </c>
      <c r="C10" s="4" t="s">
        <v>36</v>
      </c>
      <c r="D10" s="4">
        <f>Taulukko411[[#This Row],[ ]]</f>
        <v>0</v>
      </c>
      <c r="E10" s="4">
        <v>289</v>
      </c>
      <c r="F10" s="4">
        <v>288</v>
      </c>
      <c r="G10" s="16">
        <f>E10+F10</f>
        <v>577</v>
      </c>
      <c r="H10" s="4"/>
      <c r="I10" s="4"/>
      <c r="J10" s="2" t="s">
        <v>16</v>
      </c>
      <c r="K10" t="s">
        <v>12</v>
      </c>
      <c r="L10" s="4" t="s">
        <v>36</v>
      </c>
      <c r="M10" s="20">
        <v>190</v>
      </c>
      <c r="N10" s="20">
        <v>179</v>
      </c>
      <c r="O10" s="16">
        <f>SUM(Taulukko38[[#This Row],[SJ]]+Taulukko38[[#This Row],[SJ2]])</f>
        <v>369</v>
      </c>
      <c r="P10" s="16"/>
    </row>
    <row r="11" spans="1:16" x14ac:dyDescent="0.2">
      <c r="A11" s="2" t="s">
        <v>16</v>
      </c>
      <c r="B11" t="s">
        <v>11</v>
      </c>
      <c r="C11" s="4" t="s">
        <v>34</v>
      </c>
      <c r="D11" s="4">
        <f>Taulukko411[[#This Row],[ ]]</f>
        <v>0</v>
      </c>
      <c r="E11" s="4">
        <v>272</v>
      </c>
      <c r="F11" s="4">
        <v>265</v>
      </c>
      <c r="G11" s="16">
        <f>E11+F11</f>
        <v>537</v>
      </c>
      <c r="H11" s="4"/>
      <c r="I11" s="4"/>
      <c r="J11" s="2" t="s">
        <v>16</v>
      </c>
      <c r="K11" t="s">
        <v>15</v>
      </c>
      <c r="L11" s="4" t="s">
        <v>38</v>
      </c>
      <c r="M11" s="20">
        <v>188</v>
      </c>
      <c r="N11" s="20">
        <v>177</v>
      </c>
      <c r="O11" s="16">
        <f>SUM(Taulukko38[[#This Row],[SJ]]+Taulukko38[[#This Row],[SJ2]])</f>
        <v>365</v>
      </c>
      <c r="P11" s="16"/>
    </row>
    <row r="12" spans="1:16" x14ac:dyDescent="0.2">
      <c r="A12" s="2" t="s">
        <v>16</v>
      </c>
      <c r="B12" t="s">
        <v>13</v>
      </c>
      <c r="C12" s="4" t="s">
        <v>37</v>
      </c>
      <c r="D12" s="4">
        <f>Taulukko411[[#This Row],[ ]]</f>
        <v>0</v>
      </c>
      <c r="E12" s="4">
        <v>276</v>
      </c>
      <c r="F12" s="4">
        <v>248</v>
      </c>
      <c r="G12" s="16">
        <f>E12+F12</f>
        <v>524</v>
      </c>
      <c r="H12" s="4"/>
      <c r="I12" s="4"/>
      <c r="J12" s="2" t="s">
        <v>16</v>
      </c>
      <c r="K12" t="s">
        <v>13</v>
      </c>
      <c r="L12" s="4" t="s">
        <v>37</v>
      </c>
      <c r="M12" s="20">
        <v>179</v>
      </c>
      <c r="N12" s="20">
        <v>181</v>
      </c>
      <c r="O12" s="16">
        <f>SUM(Taulukko38[[#This Row],[SJ]]+Taulukko38[[#This Row],[SJ2]])</f>
        <v>360</v>
      </c>
      <c r="P12" s="16"/>
    </row>
    <row r="13" spans="1:16" x14ac:dyDescent="0.2">
      <c r="A13" s="2" t="s">
        <v>16</v>
      </c>
      <c r="B13" t="s">
        <v>15</v>
      </c>
      <c r="C13" s="4" t="s">
        <v>38</v>
      </c>
      <c r="D13" s="4">
        <f>Taulukko411[[#This Row],[ ]]</f>
        <v>0</v>
      </c>
      <c r="E13" s="4">
        <v>266</v>
      </c>
      <c r="F13" s="4">
        <v>250</v>
      </c>
      <c r="G13" s="16">
        <f>E13+F13</f>
        <v>516</v>
      </c>
      <c r="H13" s="4"/>
      <c r="I13" s="4"/>
      <c r="J13" s="2" t="s">
        <v>16</v>
      </c>
      <c r="K13" t="s">
        <v>11</v>
      </c>
      <c r="L13" s="4" t="s">
        <v>34</v>
      </c>
      <c r="M13" s="20">
        <v>175</v>
      </c>
      <c r="N13" s="20">
        <v>166</v>
      </c>
      <c r="O13" s="20">
        <f>SUM(Taulukko38[[#This Row],[SJ]]+Taulukko38[[#This Row],[SJ2]])</f>
        <v>341</v>
      </c>
      <c r="P13" s="16"/>
    </row>
    <row r="14" spans="1:16" x14ac:dyDescent="0.2">
      <c r="A14" s="2" t="s">
        <v>16</v>
      </c>
      <c r="B14" t="s">
        <v>14</v>
      </c>
      <c r="C14" s="4" t="s">
        <v>31</v>
      </c>
      <c r="D14" s="4">
        <f>Taulukko411[[#This Row],[ ]]</f>
        <v>0</v>
      </c>
      <c r="E14" s="4">
        <v>269</v>
      </c>
      <c r="F14" s="4">
        <v>231</v>
      </c>
      <c r="G14" s="16">
        <f>E14+F14</f>
        <v>500</v>
      </c>
      <c r="H14" s="4"/>
      <c r="I14" s="4"/>
      <c r="J14" s="2" t="s">
        <v>16</v>
      </c>
      <c r="K14" t="s">
        <v>14</v>
      </c>
      <c r="L14" s="4" t="s">
        <v>31</v>
      </c>
      <c r="M14" s="20">
        <v>160</v>
      </c>
      <c r="N14" s="20">
        <v>152</v>
      </c>
      <c r="O14" s="16">
        <f>SUM(Taulukko38[[#This Row],[SJ]]+Taulukko38[[#This Row],[SJ2]])</f>
        <v>312</v>
      </c>
      <c r="P14" s="16"/>
    </row>
    <row r="15" spans="1:16" x14ac:dyDescent="0.2">
      <c r="A15" s="2"/>
      <c r="C15" s="4"/>
      <c r="D15" s="4"/>
      <c r="E15" s="4"/>
      <c r="F15" s="4"/>
      <c r="G15" s="16"/>
      <c r="H15" s="16"/>
      <c r="I15" s="4"/>
      <c r="J15" s="2"/>
      <c r="M15" s="4"/>
      <c r="N15" s="4"/>
      <c r="O15" s="4"/>
      <c r="P15" s="16"/>
    </row>
    <row r="16" spans="1:16" x14ac:dyDescent="0.2">
      <c r="A16" s="2" t="s">
        <v>26</v>
      </c>
      <c r="B16" t="s">
        <v>27</v>
      </c>
      <c r="C16" s="4" t="s">
        <v>28</v>
      </c>
      <c r="D16" s="4" t="s">
        <v>43</v>
      </c>
      <c r="E16" s="4" t="s">
        <v>6</v>
      </c>
      <c r="F16" s="4" t="s">
        <v>7</v>
      </c>
      <c r="G16" s="4" t="s">
        <v>30</v>
      </c>
      <c r="H16" s="4"/>
      <c r="I16" s="4" t="s">
        <v>45</v>
      </c>
      <c r="J16" s="2" t="s">
        <v>26</v>
      </c>
      <c r="K16" t="s">
        <v>27</v>
      </c>
      <c r="L16" s="2" t="s">
        <v>28</v>
      </c>
      <c r="M16" s="11" t="s">
        <v>29</v>
      </c>
      <c r="N16" s="11" t="s">
        <v>42</v>
      </c>
      <c r="O16" s="11" t="s">
        <v>44</v>
      </c>
      <c r="P16" s="4"/>
    </row>
    <row r="17" spans="1:16" x14ac:dyDescent="0.2">
      <c r="A17" s="2" t="s">
        <v>23</v>
      </c>
      <c r="B17" t="s">
        <v>21</v>
      </c>
      <c r="C17" s="4" t="s">
        <v>31</v>
      </c>
      <c r="D17" s="4">
        <f>SUNNUNTAI!D17</f>
        <v>0</v>
      </c>
      <c r="E17" s="4">
        <v>295</v>
      </c>
      <c r="F17" s="4">
        <v>279</v>
      </c>
      <c r="G17" s="16">
        <f t="shared" ref="G17:G22" si="1">E17+F17</f>
        <v>574</v>
      </c>
      <c r="H17" s="4"/>
      <c r="I17" s="4"/>
      <c r="J17" s="2" t="s">
        <v>23</v>
      </c>
      <c r="K17" t="s">
        <v>21</v>
      </c>
      <c r="L17" s="2" t="s">
        <v>31</v>
      </c>
      <c r="M17" s="16">
        <v>194</v>
      </c>
      <c r="N17" s="16">
        <v>191</v>
      </c>
      <c r="O17" s="16">
        <f>SUM(Taulukko39[[#This Row],[SJ]]+Taulukko39[[#This Row],[SJ2]])</f>
        <v>385</v>
      </c>
      <c r="P17" s="16"/>
    </row>
    <row r="18" spans="1:16" x14ac:dyDescent="0.2">
      <c r="A18" s="2" t="s">
        <v>23</v>
      </c>
      <c r="B18" t="s">
        <v>17</v>
      </c>
      <c r="C18" s="4" t="s">
        <v>39</v>
      </c>
      <c r="D18" s="4">
        <f>SUNNUNTAI!D20</f>
        <v>0</v>
      </c>
      <c r="E18" s="4">
        <v>292</v>
      </c>
      <c r="F18" s="4">
        <v>280</v>
      </c>
      <c r="G18" s="16">
        <f t="shared" si="1"/>
        <v>572</v>
      </c>
      <c r="H18" s="4"/>
      <c r="I18" s="4"/>
      <c r="J18" s="2" t="s">
        <v>23</v>
      </c>
      <c r="K18" t="s">
        <v>22</v>
      </c>
      <c r="L18" s="2" t="s">
        <v>41</v>
      </c>
      <c r="M18" s="16">
        <v>191</v>
      </c>
      <c r="N18" s="16">
        <v>193</v>
      </c>
      <c r="O18" s="16">
        <f>SUM(Taulukko39[[#This Row],[SJ]]+Taulukko39[[#This Row],[SJ2]])</f>
        <v>384</v>
      </c>
      <c r="P18" s="16"/>
    </row>
    <row r="19" spans="1:16" x14ac:dyDescent="0.2">
      <c r="A19" s="2" t="s">
        <v>23</v>
      </c>
      <c r="B19" t="s">
        <v>22</v>
      </c>
      <c r="C19" s="4" t="s">
        <v>41</v>
      </c>
      <c r="D19" s="4">
        <f>SUNNUNTAI!D18</f>
        <v>0</v>
      </c>
      <c r="E19" s="4">
        <v>291</v>
      </c>
      <c r="F19" s="4">
        <v>280</v>
      </c>
      <c r="G19" s="16">
        <f t="shared" si="1"/>
        <v>571</v>
      </c>
      <c r="H19" s="4"/>
      <c r="I19" s="4"/>
      <c r="J19" s="2" t="s">
        <v>23</v>
      </c>
      <c r="K19" t="s">
        <v>17</v>
      </c>
      <c r="L19" s="2" t="s">
        <v>39</v>
      </c>
      <c r="M19" s="16">
        <v>186</v>
      </c>
      <c r="N19" s="16">
        <v>196</v>
      </c>
      <c r="O19" s="16">
        <f>SUM(Taulukko39[[#This Row],[SJ]]+Taulukko39[[#This Row],[SJ2]])</f>
        <v>382</v>
      </c>
      <c r="P19" s="16"/>
    </row>
    <row r="20" spans="1:16" x14ac:dyDescent="0.2">
      <c r="A20" s="2" t="s">
        <v>23</v>
      </c>
      <c r="B20" t="s">
        <v>20</v>
      </c>
      <c r="C20" s="4" t="s">
        <v>39</v>
      </c>
      <c r="D20" s="4">
        <f>SUNNUNTAI!D21</f>
        <v>0</v>
      </c>
      <c r="E20" s="4">
        <v>284</v>
      </c>
      <c r="F20" s="4">
        <v>278</v>
      </c>
      <c r="G20" s="16">
        <f t="shared" si="1"/>
        <v>562</v>
      </c>
      <c r="H20" s="4"/>
      <c r="I20" s="4"/>
      <c r="J20" s="2" t="s">
        <v>23</v>
      </c>
      <c r="K20" t="s">
        <v>20</v>
      </c>
      <c r="L20" s="2" t="s">
        <v>39</v>
      </c>
      <c r="M20" s="16">
        <v>188</v>
      </c>
      <c r="N20" s="16">
        <v>187</v>
      </c>
      <c r="O20" s="16">
        <f>SUM(Taulukko39[[#This Row],[SJ]]+Taulukko39[[#This Row],[SJ2]])</f>
        <v>375</v>
      </c>
      <c r="P20" s="16"/>
    </row>
    <row r="21" spans="1:16" x14ac:dyDescent="0.2">
      <c r="A21" s="2" t="s">
        <v>23</v>
      </c>
      <c r="B21" t="s">
        <v>18</v>
      </c>
      <c r="C21" s="4" t="s">
        <v>40</v>
      </c>
      <c r="D21" s="4">
        <f>SUNNUNTAI!D19</f>
        <v>0</v>
      </c>
      <c r="E21" s="4">
        <v>279</v>
      </c>
      <c r="F21" s="4">
        <v>261</v>
      </c>
      <c r="G21" s="16">
        <f t="shared" si="1"/>
        <v>540</v>
      </c>
      <c r="H21" s="4"/>
      <c r="I21" s="4"/>
      <c r="J21" s="2" t="s">
        <v>23</v>
      </c>
      <c r="K21" t="s">
        <v>18</v>
      </c>
      <c r="L21" s="2" t="s">
        <v>40</v>
      </c>
      <c r="M21" s="16">
        <v>177</v>
      </c>
      <c r="N21" s="16">
        <v>181</v>
      </c>
      <c r="O21" s="16">
        <f>SUM(Taulukko39[[#This Row],[SJ]]+Taulukko39[[#This Row],[SJ2]])</f>
        <v>358</v>
      </c>
      <c r="P21" s="16"/>
    </row>
    <row r="22" spans="1:16" x14ac:dyDescent="0.2">
      <c r="A22" s="2" t="s">
        <v>23</v>
      </c>
      <c r="B22" t="s">
        <v>19</v>
      </c>
      <c r="C22" s="4" t="s">
        <v>34</v>
      </c>
      <c r="D22" s="4">
        <f>SUNNUNTAI!D22</f>
        <v>0</v>
      </c>
      <c r="E22" s="4">
        <v>245</v>
      </c>
      <c r="F22" s="4">
        <v>233</v>
      </c>
      <c r="G22" s="16">
        <f t="shared" si="1"/>
        <v>478</v>
      </c>
      <c r="H22" s="4"/>
      <c r="I22" s="4"/>
      <c r="J22" s="2" t="s">
        <v>23</v>
      </c>
      <c r="K22" t="s">
        <v>19</v>
      </c>
      <c r="L22" s="2" t="s">
        <v>34</v>
      </c>
      <c r="M22" s="16">
        <v>160</v>
      </c>
      <c r="N22" s="16">
        <v>178</v>
      </c>
      <c r="O22" s="16">
        <f>SUM(Taulukko39[[#This Row],[SJ]]+Taulukko39[[#This Row],[SJ2]])</f>
        <v>338</v>
      </c>
      <c r="P22" s="16"/>
    </row>
    <row r="23" spans="1:16" x14ac:dyDescent="0.2">
      <c r="A23" s="2"/>
      <c r="C23" s="4"/>
      <c r="D23" s="4"/>
      <c r="E23" s="4"/>
      <c r="F23" s="4"/>
      <c r="G23" s="16"/>
      <c r="H23" s="16"/>
      <c r="I23" s="4"/>
      <c r="J23" s="2"/>
      <c r="M23" s="4"/>
      <c r="N23" s="4"/>
      <c r="O23" s="4"/>
      <c r="P23" s="16"/>
    </row>
    <row r="24" spans="1:16" x14ac:dyDescent="0.2">
      <c r="A24" s="2" t="s">
        <v>26</v>
      </c>
      <c r="B24" t="s">
        <v>27</v>
      </c>
      <c r="C24" s="4" t="s">
        <v>28</v>
      </c>
      <c r="D24" s="4" t="s">
        <v>43</v>
      </c>
      <c r="E24" s="4" t="s">
        <v>6</v>
      </c>
      <c r="F24" s="4" t="s">
        <v>7</v>
      </c>
      <c r="G24" s="4" t="s">
        <v>30</v>
      </c>
      <c r="H24" s="4"/>
      <c r="I24" s="4" t="s">
        <v>45</v>
      </c>
      <c r="J24" s="2" t="s">
        <v>26</v>
      </c>
      <c r="K24" t="s">
        <v>27</v>
      </c>
      <c r="L24" s="2" t="s">
        <v>28</v>
      </c>
      <c r="M24" s="11" t="s">
        <v>29</v>
      </c>
      <c r="N24" s="11" t="s">
        <v>42</v>
      </c>
      <c r="O24" s="11" t="s">
        <v>44</v>
      </c>
      <c r="P24" s="4"/>
    </row>
    <row r="25" spans="1:16" x14ac:dyDescent="0.2">
      <c r="A25" s="2" t="s">
        <v>10</v>
      </c>
      <c r="B25" t="s">
        <v>9</v>
      </c>
      <c r="C25" s="4" t="s">
        <v>35</v>
      </c>
      <c r="D25" s="4"/>
      <c r="E25" s="16">
        <f>SUNNUNTAI!E25</f>
        <v>191</v>
      </c>
      <c r="F25" s="16"/>
      <c r="G25" s="16">
        <f>SUM(Taulukko31025[[#This Row],[H]]+Taulukko31025[[#This Row],[N]])</f>
        <v>191</v>
      </c>
      <c r="H25" s="16"/>
      <c r="I25" s="4"/>
      <c r="J25" s="2" t="s">
        <v>10</v>
      </c>
      <c r="K25" t="s">
        <v>9</v>
      </c>
      <c r="L25" s="2" t="s">
        <v>35</v>
      </c>
      <c r="M25" s="16">
        <v>190</v>
      </c>
      <c r="N25" s="16">
        <v>183</v>
      </c>
      <c r="O25" s="16">
        <f>SUM(Taulukko40[[#This Row],[SJ]]+Taulukko40[[#This Row],[SJ2]])</f>
        <v>373</v>
      </c>
      <c r="P25" s="16"/>
    </row>
    <row r="26" spans="1:16" x14ac:dyDescent="0.2">
      <c r="A26" s="2"/>
      <c r="C26" s="4"/>
      <c r="D26" s="4"/>
      <c r="E26" s="4"/>
      <c r="F26" s="4"/>
      <c r="G26" s="16"/>
      <c r="H26" s="16"/>
      <c r="I26" s="4"/>
      <c r="J26" s="2"/>
      <c r="M26" s="4"/>
      <c r="N26" s="4"/>
      <c r="O26" s="4"/>
      <c r="P26" s="16"/>
    </row>
    <row r="27" spans="1:16" x14ac:dyDescent="0.2">
      <c r="A27" s="2" t="s">
        <v>26</v>
      </c>
      <c r="B27" t="s">
        <v>27</v>
      </c>
      <c r="C27" s="4" t="s">
        <v>28</v>
      </c>
      <c r="D27" s="4" t="s">
        <v>43</v>
      </c>
      <c r="E27" s="4" t="s">
        <v>6</v>
      </c>
      <c r="F27" s="4" t="s">
        <v>7</v>
      </c>
      <c r="G27" s="4" t="s">
        <v>30</v>
      </c>
      <c r="H27" s="4"/>
      <c r="I27" s="4" t="s">
        <v>45</v>
      </c>
      <c r="J27" s="2" t="s">
        <v>26</v>
      </c>
      <c r="K27" t="s">
        <v>27</v>
      </c>
      <c r="L27" s="2" t="s">
        <v>28</v>
      </c>
      <c r="M27" s="11" t="s">
        <v>29</v>
      </c>
      <c r="N27" s="11" t="s">
        <v>42</v>
      </c>
      <c r="O27" s="11" t="s">
        <v>44</v>
      </c>
      <c r="P27" s="4"/>
    </row>
    <row r="28" spans="1:16" x14ac:dyDescent="0.2">
      <c r="A28" s="2" t="s">
        <v>1</v>
      </c>
      <c r="B28" t="s">
        <v>4</v>
      </c>
      <c r="C28" s="4" t="str">
        <f>Taulukko19[[#This Row],[SEURA]]</f>
        <v>SA</v>
      </c>
      <c r="D28" s="4">
        <f>Taulukko19[[#This Row],[ ]]</f>
        <v>0</v>
      </c>
      <c r="E28" s="4">
        <f>Taulukko19[[#This Row],[H]]</f>
        <v>172</v>
      </c>
      <c r="F28" s="4">
        <f>Taulukko19[[#This Row],[N]]</f>
        <v>149</v>
      </c>
      <c r="G28" s="16">
        <f>E28+F28</f>
        <v>321</v>
      </c>
      <c r="H28" s="4"/>
      <c r="I28" s="4"/>
      <c r="J28" s="2" t="s">
        <v>1</v>
      </c>
      <c r="K28" t="s">
        <v>4</v>
      </c>
      <c r="L28" s="2" t="s">
        <v>31</v>
      </c>
      <c r="M28" s="16">
        <v>172</v>
      </c>
      <c r="N28" s="16">
        <v>156</v>
      </c>
      <c r="O28" s="16">
        <f>SUM(Taulukko41[[#This Row],[SJ]]+Taulukko41[[#This Row],[SJ2]])</f>
        <v>328</v>
      </c>
      <c r="P28" s="16"/>
    </row>
    <row r="29" spans="1:16" x14ac:dyDescent="0.2">
      <c r="A29" s="2" t="s">
        <v>1</v>
      </c>
      <c r="B29" t="s">
        <v>57</v>
      </c>
      <c r="C29" s="4" t="str">
        <f>Taulukko19[[#This Row],[SEURA]]</f>
        <v>SA</v>
      </c>
      <c r="D29" s="4">
        <f>Taulukko19[[#This Row],[ ]]</f>
        <v>0</v>
      </c>
      <c r="E29" s="4">
        <f>Taulukko19[[#This Row],[H]]</f>
        <v>158</v>
      </c>
      <c r="F29" s="4">
        <f>Taulukko19[[#This Row],[N]]</f>
        <v>135</v>
      </c>
      <c r="G29" s="16">
        <f>E29+F29</f>
        <v>293</v>
      </c>
      <c r="H29" s="4"/>
      <c r="I29" s="4"/>
      <c r="J29" s="2" t="s">
        <v>1</v>
      </c>
      <c r="K29" t="s">
        <v>0</v>
      </c>
      <c r="L29" s="2" t="s">
        <v>31</v>
      </c>
      <c r="M29" s="16">
        <v>153</v>
      </c>
      <c r="N29" s="16">
        <v>149</v>
      </c>
      <c r="O29" s="16">
        <f>SUM(Taulukko41[[#This Row],[SJ]]+Taulukko41[[#This Row],[SJ2]])</f>
        <v>302</v>
      </c>
      <c r="P29" s="16"/>
    </row>
    <row r="30" spans="1:16" x14ac:dyDescent="0.2">
      <c r="A30" s="2" t="s">
        <v>1</v>
      </c>
      <c r="B30" t="s">
        <v>0</v>
      </c>
      <c r="C30" s="4" t="str">
        <f>Taulukko19[[#This Row],[SEURA]]</f>
        <v>PHA</v>
      </c>
      <c r="D30" s="4">
        <f>Taulukko19[[#This Row],[ ]]</f>
        <v>0</v>
      </c>
      <c r="E30" s="4">
        <f>Taulukko19[[#This Row],[H]]</f>
        <v>173</v>
      </c>
      <c r="F30" s="4">
        <f>Taulukko19[[#This Row],[N]]</f>
        <v>144</v>
      </c>
      <c r="G30" s="16">
        <f>E30+F30</f>
        <v>317</v>
      </c>
      <c r="H30" s="4"/>
      <c r="I30" s="4"/>
      <c r="J30" s="2" t="s">
        <v>1</v>
      </c>
      <c r="K30" t="s">
        <v>5</v>
      </c>
      <c r="L30" s="2" t="s">
        <v>31</v>
      </c>
      <c r="M30" s="16">
        <v>154</v>
      </c>
      <c r="N30" s="16">
        <v>145</v>
      </c>
      <c r="O30" s="16">
        <f>SUM(Taulukko41[[#This Row],[SJ]]+Taulukko41[[#This Row],[SJ2]])</f>
        <v>299</v>
      </c>
      <c r="P30" s="16"/>
    </row>
    <row r="31" spans="1:16" x14ac:dyDescent="0.2">
      <c r="A31" s="2" t="s">
        <v>1</v>
      </c>
      <c r="B31" t="s">
        <v>5</v>
      </c>
      <c r="C31" s="4" t="str">
        <f>Taulukko19[[#This Row],[SEURA]]</f>
        <v>SA</v>
      </c>
      <c r="D31" s="4">
        <f>Taulukko19[[#This Row],[ ]]</f>
        <v>0</v>
      </c>
      <c r="E31" s="4">
        <f>Taulukko19[[#This Row],[H]]</f>
        <v>161</v>
      </c>
      <c r="F31" s="4">
        <f>Taulukko19[[#This Row],[N]]</f>
        <v>126</v>
      </c>
      <c r="G31" s="16">
        <f>E31+F31</f>
        <v>287</v>
      </c>
      <c r="H31" s="4"/>
      <c r="I31" s="4"/>
      <c r="J31" s="2" t="s">
        <v>1</v>
      </c>
      <c r="K31" t="s">
        <v>57</v>
      </c>
      <c r="L31" s="2" t="s">
        <v>58</v>
      </c>
      <c r="M31" s="16">
        <v>128</v>
      </c>
      <c r="N31" s="16">
        <v>148</v>
      </c>
      <c r="O31" s="16">
        <f>SUM(Taulukko41[[#This Row],[SJ]]+Taulukko41[[#This Row],[SJ2]])</f>
        <v>276</v>
      </c>
      <c r="P31" s="16"/>
    </row>
    <row r="32" spans="1:16" x14ac:dyDescent="0.2">
      <c r="A32" s="2"/>
      <c r="C32" s="4"/>
      <c r="D32" s="4"/>
      <c r="E32" s="4"/>
      <c r="F32" s="4"/>
      <c r="G32" s="4"/>
      <c r="H32" s="4"/>
      <c r="I32" s="4"/>
      <c r="J32" s="2"/>
      <c r="M32" s="4"/>
      <c r="N32" s="4"/>
      <c r="O32" s="4"/>
      <c r="P32" s="4"/>
    </row>
    <row r="33" spans="1:16" x14ac:dyDescent="0.2">
      <c r="A33" s="14" t="s">
        <v>26</v>
      </c>
      <c r="B33" s="1" t="s">
        <v>27</v>
      </c>
      <c r="C33" s="5" t="s">
        <v>28</v>
      </c>
      <c r="D33" s="5" t="s">
        <v>43</v>
      </c>
      <c r="E33" s="5" t="s">
        <v>6</v>
      </c>
      <c r="F33" s="5" t="s">
        <v>7</v>
      </c>
      <c r="G33" s="5" t="s">
        <v>30</v>
      </c>
      <c r="H33" s="21"/>
      <c r="I33" s="21" t="s">
        <v>45</v>
      </c>
      <c r="J33" s="3" t="s">
        <v>26</v>
      </c>
      <c r="K33" s="1" t="s">
        <v>27</v>
      </c>
      <c r="L33" s="3" t="s">
        <v>28</v>
      </c>
      <c r="M33" s="11" t="s">
        <v>29</v>
      </c>
      <c r="N33" s="11" t="s">
        <v>42</v>
      </c>
      <c r="O33" s="11" t="s">
        <v>44</v>
      </c>
      <c r="P33" s="21"/>
    </row>
    <row r="34" spans="1:16" x14ac:dyDescent="0.2">
      <c r="A34" s="2" t="s">
        <v>24</v>
      </c>
      <c r="B34" t="str">
        <f>Taulukko613[NIMI]</f>
        <v>Nummi Lasse</v>
      </c>
      <c r="C34" s="4" t="str">
        <f>Taulukko613[SEURA]</f>
        <v>SA</v>
      </c>
      <c r="D34" s="4">
        <f>Taulukko613[[ ]]</f>
        <v>0</v>
      </c>
      <c r="E34" s="4">
        <f>Taulukko613[H]</f>
        <v>130</v>
      </c>
      <c r="F34" s="4">
        <f>Taulukko613[N]</f>
        <v>110</v>
      </c>
      <c r="G34" s="16">
        <f>E34+F34</f>
        <v>240</v>
      </c>
      <c r="H34" s="4"/>
      <c r="I34" s="4"/>
      <c r="J34" s="2" t="s">
        <v>24</v>
      </c>
      <c r="K34" t="s">
        <v>25</v>
      </c>
      <c r="L34" s="2" t="s">
        <v>31</v>
      </c>
      <c r="M34" s="4">
        <v>127</v>
      </c>
      <c r="N34" s="4">
        <v>109</v>
      </c>
      <c r="O34" s="4">
        <f>SUM(Taulukko42[[#This Row],[SJ]]+Taulukko42[[#This Row],[SJ2]])</f>
        <v>236</v>
      </c>
      <c r="P34" s="16"/>
    </row>
  </sheetData>
  <pageMargins left="0.7" right="0.7" top="0.75" bottom="0.75" header="0.3" footer="0.3"/>
  <pageSetup paperSize="9" orientation="portrait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2</vt:i4>
      </vt:variant>
    </vt:vector>
  </HeadingPairs>
  <TitlesOfParts>
    <vt:vector size="6" baseType="lpstr">
      <vt:lpstr>LAUANTAI</vt:lpstr>
      <vt:lpstr>ERITTELY 5.1</vt:lpstr>
      <vt:lpstr>SUNNUNTAI</vt:lpstr>
      <vt:lpstr>ERITTELY 6.1</vt:lpstr>
      <vt:lpstr>N</vt:lpstr>
      <vt:lpstr>SARJA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</dc:creator>
  <cp:lastModifiedBy>Lauri</cp:lastModifiedBy>
  <dcterms:created xsi:type="dcterms:W3CDTF">2019-01-05T06:39:00Z</dcterms:created>
  <dcterms:modified xsi:type="dcterms:W3CDTF">2019-01-06T12:46:03Z</dcterms:modified>
</cp:coreProperties>
</file>